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https://d.docs.live.net/ffca5066ecb5b0fc/Documents/ETO/2022 Sprints/220801/"/>
    </mc:Choice>
  </mc:AlternateContent>
  <xr:revisionPtr revIDLastSave="0" documentId="8_{89C62245-4EBD-4B4E-BDB4-2C5CBFC94018}" xr6:coauthVersionLast="47" xr6:coauthVersionMax="47" xr10:uidLastSave="{00000000-0000-0000-0000-000000000000}"/>
  <workbookProtection workbookAlgorithmName="SHA-512" workbookHashValue="83Lr5tIpgzfXvagq3HvlZiWYUSgz/QgMULpoUhcvJHTyCrCL/Un+JlHYhAVs78Jw8hoYAx/xvT8/4nnHT0o8qA==" workbookSaltValue="bSrQGqQx1aqcT5uIulTyyg==" workbookSpinCount="100000" lockStructure="1"/>
  <bookViews>
    <workbookView xWindow="-120" yWindow="-120" windowWidth="29040" windowHeight="15720" tabRatio="845" xr2:uid="{AC3AB9DC-1F17-419A-A11E-F54301638328}"/>
  </bookViews>
  <sheets>
    <sheet name="Instructions" sheetId="18" r:id="rId1"/>
    <sheet name="0 - Technical Guidelines" sheetId="14" r:id="rId2"/>
    <sheet name="1 - Project Input" sheetId="11" r:id="rId3"/>
    <sheet name="2 - Mechanical_Electrical Input" sheetId="12" r:id="rId4"/>
    <sheet name="3 - Results Summary" sheetId="13" r:id="rId5"/>
    <sheet name="Scratch Pad" sheetId="16" r:id="rId6"/>
    <sheet name="Program Instructions" sheetId="4" state="hidden" r:id="rId7"/>
    <sheet name="Inputs" sheetId="5" state="hidden" r:id="rId8"/>
    <sheet name="Electrical" sheetId="7" state="hidden" r:id="rId9"/>
    <sheet name="Mechanical" sheetId="6" state="hidden" r:id="rId10"/>
    <sheet name="error reporting" sheetId="15" state="hidden" r:id="rId11"/>
    <sheet name="List" sheetId="8" state="hidden" r:id="rId12"/>
    <sheet name="N+1" sheetId="9" state="hidden" r:id="rId13"/>
  </sheets>
  <definedNames>
    <definedName name="Const.Incent.RateperkWh">IFERROR(VLOOKUP(Inpt.Proj.Type,Lup.Proj.Type.Inc.Rate,2,FALSE),"")</definedName>
    <definedName name="List.Proj.Phasing">List!$B$11:$B$13</definedName>
    <definedName name="List.project.type">List!$B$7:$B$8</definedName>
  </definedNames>
  <calcPr calcId="191028"/>
  <customWorkbookViews>
    <customWorkbookView name="Jonathan McConnell - Personal View" guid="{259009BA-6705-46B0-8502-BE0C41D3DAF8}" mergeInterval="0" personalView="1" xWindow="1951" yWindow="14" windowWidth="1888" windowHeight="1011" tabRatio="845"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5" i="11" l="1"/>
  <c r="A4" i="15"/>
  <c r="E26" i="8"/>
  <c r="A2" i="15"/>
  <c r="E44" i="13" l="1"/>
  <c r="E45" i="13"/>
  <c r="E46" i="13"/>
  <c r="B17" i="5"/>
  <c r="B16" i="5"/>
  <c r="B15" i="5"/>
  <c r="B14" i="5"/>
  <c r="C17" i="6" s="1"/>
  <c r="N9" i="5" l="1"/>
  <c r="R16" i="5"/>
  <c r="R15" i="5"/>
  <c r="R14" i="5"/>
  <c r="R13" i="5"/>
  <c r="R12" i="5"/>
  <c r="R10" i="5"/>
  <c r="R9" i="5"/>
  <c r="R7" i="5"/>
  <c r="R6" i="5"/>
  <c r="R5" i="5"/>
  <c r="R4" i="5"/>
  <c r="N15" i="5"/>
  <c r="N14" i="5"/>
  <c r="D117" i="7" s="1"/>
  <c r="N13" i="5"/>
  <c r="N12" i="5"/>
  <c r="N11" i="5"/>
  <c r="N10" i="5"/>
  <c r="N8" i="5"/>
  <c r="N7" i="5"/>
  <c r="N6" i="5"/>
  <c r="N5" i="5"/>
  <c r="N4" i="5"/>
  <c r="J14" i="5"/>
  <c r="J13" i="5"/>
  <c r="J12" i="5"/>
  <c r="J11" i="5"/>
  <c r="J9" i="5"/>
  <c r="J7" i="5"/>
  <c r="J6" i="5"/>
  <c r="J5" i="5"/>
  <c r="J4" i="5"/>
  <c r="G3" i="5"/>
  <c r="Q3" i="6" s="1"/>
  <c r="B6" i="5"/>
  <c r="E314" i="8"/>
  <c r="E313" i="8"/>
  <c r="E312" i="8"/>
  <c r="E311" i="8"/>
  <c r="E310" i="8"/>
  <c r="E309" i="8"/>
  <c r="E308" i="8"/>
  <c r="E307" i="8"/>
  <c r="E306" i="8"/>
  <c r="E36" i="8"/>
  <c r="E305" i="8"/>
  <c r="E35" i="8"/>
  <c r="E164" i="8"/>
  <c r="E304" i="8"/>
  <c r="E303" i="8"/>
  <c r="E302" i="8"/>
  <c r="E449" i="8"/>
  <c r="E461" i="8"/>
  <c r="E34" i="8"/>
  <c r="E456" i="8"/>
  <c r="E448" i="8"/>
  <c r="E447" i="8"/>
  <c r="E33" i="8"/>
  <c r="E455" i="8"/>
  <c r="E446" i="8"/>
  <c r="E499" i="8"/>
  <c r="E155" i="8"/>
  <c r="E32" i="8"/>
  <c r="E154" i="8"/>
  <c r="E445" i="8"/>
  <c r="E454" i="8"/>
  <c r="E153" i="8"/>
  <c r="E152" i="8"/>
  <c r="E444" i="8"/>
  <c r="E145" i="8"/>
  <c r="E443" i="8"/>
  <c r="E460" i="8"/>
  <c r="E151" i="8"/>
  <c r="E453" i="8"/>
  <c r="E150" i="8"/>
  <c r="E459" i="8"/>
  <c r="E149" i="8"/>
  <c r="E352" i="8"/>
  <c r="E351" i="8"/>
  <c r="E458" i="8"/>
  <c r="E452" i="8"/>
  <c r="E31" i="8"/>
  <c r="E350" i="8"/>
  <c r="E442" i="8"/>
  <c r="E30" i="8"/>
  <c r="E349" i="8"/>
  <c r="E441" i="8"/>
  <c r="E29" i="8"/>
  <c r="E28" i="8"/>
  <c r="E498" i="8"/>
  <c r="E457" i="8"/>
  <c r="E451" i="8"/>
  <c r="E440" i="8"/>
  <c r="E148" i="8"/>
  <c r="E450" i="8"/>
  <c r="E144" i="8"/>
  <c r="E147" i="8"/>
  <c r="E27" i="8"/>
  <c r="E348" i="8"/>
  <c r="E146" i="8"/>
  <c r="E439" i="8"/>
  <c r="E143" i="8"/>
  <c r="E438" i="8"/>
  <c r="E437" i="8"/>
  <c r="E189" i="8"/>
  <c r="E188" i="8"/>
  <c r="E116" i="8"/>
  <c r="E163" i="8"/>
  <c r="E115" i="8"/>
  <c r="E99" i="8"/>
  <c r="E98" i="8"/>
  <c r="E97" i="8"/>
  <c r="E96" i="8"/>
  <c r="E497" i="8"/>
  <c r="E187" i="8"/>
  <c r="E114" i="8"/>
  <c r="E162" i="8"/>
  <c r="E220" i="8"/>
  <c r="E161" i="8"/>
  <c r="E229" i="8"/>
  <c r="E186" i="8"/>
  <c r="E219" i="8"/>
  <c r="E160" i="8"/>
  <c r="E218" i="8"/>
  <c r="E185" i="8"/>
  <c r="E159" i="8"/>
  <c r="E158" i="8"/>
  <c r="E157" i="8"/>
  <c r="E113" i="8"/>
  <c r="C4" i="6" s="1"/>
  <c r="E30" i="11" s="1"/>
  <c r="E184" i="8"/>
  <c r="E156" i="8"/>
  <c r="E112" i="8"/>
  <c r="E111" i="8"/>
  <c r="E110" i="8"/>
  <c r="E109" i="8"/>
  <c r="E108" i="8"/>
  <c r="E228" i="8"/>
  <c r="E227" i="8"/>
  <c r="E217" i="8"/>
  <c r="E226" i="8"/>
  <c r="E225" i="8"/>
  <c r="E224" i="8"/>
  <c r="E223" i="8"/>
  <c r="E216" i="8"/>
  <c r="E215" i="8"/>
  <c r="E214" i="8"/>
  <c r="E222" i="8"/>
  <c r="E213" i="8"/>
  <c r="E212" i="8"/>
  <c r="E211" i="8"/>
  <c r="E210" i="8"/>
  <c r="E209" i="8"/>
  <c r="E208" i="8"/>
  <c r="E207" i="8"/>
  <c r="E221" i="8"/>
  <c r="E206" i="8"/>
  <c r="E205" i="8"/>
  <c r="E204" i="8"/>
  <c r="E203" i="8"/>
  <c r="E201" i="8"/>
  <c r="E200" i="8"/>
  <c r="E183" i="8"/>
  <c r="E182" i="8"/>
  <c r="E181" i="8"/>
  <c r="E199" i="8"/>
  <c r="E180" i="8"/>
  <c r="E179" i="8"/>
  <c r="E178" i="8"/>
  <c r="E198" i="8"/>
  <c r="E197" i="8"/>
  <c r="E196" i="8"/>
  <c r="E195" i="8"/>
  <c r="E177" i="8"/>
  <c r="E194" i="8"/>
  <c r="E193" i="8"/>
  <c r="E192" i="8"/>
  <c r="E176" i="8"/>
  <c r="E175" i="8"/>
  <c r="E191" i="8"/>
  <c r="E174" i="8"/>
  <c r="E173" i="8"/>
  <c r="E172" i="8"/>
  <c r="E171" i="8"/>
  <c r="E170" i="8"/>
  <c r="E169" i="8"/>
  <c r="E142" i="8"/>
  <c r="E285" i="8"/>
  <c r="E190" i="8"/>
  <c r="E141" i="8"/>
  <c r="E140" i="8"/>
  <c r="E139" i="8"/>
  <c r="E268" i="8"/>
  <c r="E267" i="8"/>
  <c r="E107" i="8"/>
  <c r="E266" i="8"/>
  <c r="E265" i="8"/>
  <c r="E264" i="8"/>
  <c r="E263" i="8"/>
  <c r="E138" i="8"/>
  <c r="E137" i="8"/>
  <c r="E262" i="8"/>
  <c r="E136" i="8"/>
  <c r="E261" i="8"/>
  <c r="E135" i="8"/>
  <c r="E260" i="8"/>
  <c r="E259" i="8"/>
  <c r="E106" i="8"/>
  <c r="E134" i="8"/>
  <c r="E258" i="8"/>
  <c r="E133" i="8"/>
  <c r="E132" i="8"/>
  <c r="E131" i="8"/>
  <c r="E95" i="8"/>
  <c r="E105" i="8"/>
  <c r="E104" i="8"/>
  <c r="E257" i="8"/>
  <c r="E130" i="8"/>
  <c r="E256" i="8"/>
  <c r="E94" i="8"/>
  <c r="E93" i="8"/>
  <c r="E129" i="8"/>
  <c r="E44" i="8"/>
  <c r="E255" i="8"/>
  <c r="E254" i="8"/>
  <c r="E253" i="8"/>
  <c r="E252" i="8"/>
  <c r="E251" i="8"/>
  <c r="E103" i="8"/>
  <c r="E92" i="8"/>
  <c r="E250" i="8"/>
  <c r="E128" i="8"/>
  <c r="E301" i="8"/>
  <c r="E102" i="8"/>
  <c r="E127" i="8"/>
  <c r="E126" i="8"/>
  <c r="E125" i="8"/>
  <c r="E249" i="8"/>
  <c r="E248" i="8"/>
  <c r="E247" i="8"/>
  <c r="E246" i="8"/>
  <c r="E124" i="8"/>
  <c r="E123" i="8"/>
  <c r="E245" i="8"/>
  <c r="E122" i="8"/>
  <c r="E244" i="8"/>
  <c r="E243" i="8"/>
  <c r="E121" i="8"/>
  <c r="E120" i="8"/>
  <c r="E242" i="8"/>
  <c r="E241" i="8"/>
  <c r="E202" i="8"/>
  <c r="E240" i="8"/>
  <c r="E91" i="8"/>
  <c r="E90" i="8"/>
  <c r="E239" i="8"/>
  <c r="E119" i="8"/>
  <c r="E118" i="8"/>
  <c r="E101" i="8"/>
  <c r="E89" i="8"/>
  <c r="E238" i="8"/>
  <c r="E237" i="8"/>
  <c r="E88" i="8"/>
  <c r="E117" i="8"/>
  <c r="E236" i="8"/>
  <c r="E235" i="8"/>
  <c r="E87" i="8"/>
  <c r="E100" i="8"/>
  <c r="E234" i="8"/>
  <c r="E233" i="8"/>
  <c r="E232" i="8"/>
  <c r="E231" i="8"/>
  <c r="E230" i="8"/>
  <c r="E509" i="8"/>
  <c r="E284" i="8"/>
  <c r="E347" i="8"/>
  <c r="E283" i="8"/>
  <c r="E282" i="8"/>
  <c r="E300" i="8"/>
  <c r="E281" i="8"/>
  <c r="E299" i="8"/>
  <c r="E346" i="8"/>
  <c r="E345" i="8"/>
  <c r="E344" i="8"/>
  <c r="E343" i="8"/>
  <c r="E280" i="8"/>
  <c r="E508" i="8"/>
  <c r="E298" i="8"/>
  <c r="E279" i="8"/>
  <c r="E342" i="8"/>
  <c r="E297" i="8"/>
  <c r="E341" i="8"/>
  <c r="E278" i="8"/>
  <c r="E417" i="8"/>
  <c r="E43" i="8"/>
  <c r="E277" i="8"/>
  <c r="E276" i="8"/>
  <c r="E275" i="8"/>
  <c r="E274" i="8"/>
  <c r="E273" i="8"/>
  <c r="E272" i="8"/>
  <c r="E340" i="8"/>
  <c r="E416" i="8"/>
  <c r="E296" i="8"/>
  <c r="E295" i="8"/>
  <c r="E271" i="8"/>
  <c r="E294" i="8"/>
  <c r="E339" i="8"/>
  <c r="E415" i="8"/>
  <c r="E338" i="8"/>
  <c r="E293" i="8"/>
  <c r="E414" i="8"/>
  <c r="E337" i="8"/>
  <c r="E292" i="8"/>
  <c r="E413" i="8"/>
  <c r="E270" i="8"/>
  <c r="E336" i="8"/>
  <c r="E269" i="8"/>
  <c r="E42" i="8"/>
  <c r="E412" i="8"/>
  <c r="E291" i="8"/>
  <c r="E290" i="8"/>
  <c r="E41" i="8"/>
  <c r="E40" i="8"/>
  <c r="E39" i="8"/>
  <c r="E289" i="8"/>
  <c r="E288" i="8"/>
  <c r="E38" i="8"/>
  <c r="E335" i="8"/>
  <c r="E37" i="8"/>
  <c r="E287" i="8"/>
  <c r="E286" i="8"/>
  <c r="E334" i="8"/>
  <c r="E333" i="8"/>
  <c r="E332" i="8"/>
  <c r="E331" i="8"/>
  <c r="E330" i="8"/>
  <c r="E329" i="8"/>
  <c r="E328" i="8"/>
  <c r="E327" i="8"/>
  <c r="E326" i="8"/>
  <c r="E325" i="8"/>
  <c r="E324" i="8"/>
  <c r="E411" i="8"/>
  <c r="E323" i="8"/>
  <c r="E322" i="8"/>
  <c r="E321" i="8"/>
  <c r="E410" i="8"/>
  <c r="E496" i="8"/>
  <c r="E409" i="8"/>
  <c r="E408" i="8"/>
  <c r="E407" i="8"/>
  <c r="E406" i="8"/>
  <c r="E495" i="8"/>
  <c r="E405" i="8"/>
  <c r="E404" i="8"/>
  <c r="E403" i="8"/>
  <c r="E402" i="8"/>
  <c r="E494" i="8"/>
  <c r="E401" i="8"/>
  <c r="E400" i="8"/>
  <c r="E399" i="8"/>
  <c r="E71" i="8"/>
  <c r="E70" i="8"/>
  <c r="E69" i="8"/>
  <c r="E398" i="8"/>
  <c r="E397" i="8"/>
  <c r="E396" i="8"/>
  <c r="E395" i="8"/>
  <c r="E394" i="8"/>
  <c r="E393" i="8"/>
  <c r="E392" i="8"/>
  <c r="E391" i="8"/>
  <c r="E390" i="8"/>
  <c r="E389" i="8"/>
  <c r="E388" i="8"/>
  <c r="E387" i="8"/>
  <c r="E386" i="8"/>
  <c r="E385" i="8"/>
  <c r="E384" i="8"/>
  <c r="E383" i="8"/>
  <c r="E382" i="8"/>
  <c r="E493" i="8"/>
  <c r="E381" i="8"/>
  <c r="E380" i="8"/>
  <c r="E492" i="8"/>
  <c r="E491" i="8"/>
  <c r="E490" i="8"/>
  <c r="E68" i="8"/>
  <c r="E379" i="8"/>
  <c r="E378" i="8"/>
  <c r="E377" i="8"/>
  <c r="E376" i="8"/>
  <c r="E375" i="8"/>
  <c r="E374" i="8"/>
  <c r="E373" i="8"/>
  <c r="E372" i="8"/>
  <c r="E371" i="8"/>
  <c r="E370" i="8"/>
  <c r="E369" i="8"/>
  <c r="E368" i="8"/>
  <c r="E367" i="8"/>
  <c r="E366" i="8"/>
  <c r="E365" i="8"/>
  <c r="E364" i="8"/>
  <c r="E363" i="8"/>
  <c r="E362" i="8"/>
  <c r="E361" i="8"/>
  <c r="E360" i="8"/>
  <c r="E359" i="8"/>
  <c r="E436" i="8"/>
  <c r="E507" i="8"/>
  <c r="E435" i="8"/>
  <c r="E78" i="8"/>
  <c r="E77" i="8"/>
  <c r="E489" i="8"/>
  <c r="E434" i="8"/>
  <c r="E433" i="8"/>
  <c r="E488" i="8"/>
  <c r="E76" i="8"/>
  <c r="E320" i="8"/>
  <c r="E432" i="8"/>
  <c r="E431" i="8"/>
  <c r="E430" i="8"/>
  <c r="E487" i="8"/>
  <c r="E506" i="8"/>
  <c r="E429" i="8"/>
  <c r="E428" i="8"/>
  <c r="E505" i="8"/>
  <c r="E504" i="8"/>
  <c r="E486" i="8"/>
  <c r="E485" i="8"/>
  <c r="E484" i="8"/>
  <c r="E427" i="8"/>
  <c r="E75" i="8"/>
  <c r="E483" i="8"/>
  <c r="E426" i="8"/>
  <c r="E482" i="8"/>
  <c r="E481" i="8"/>
  <c r="E503" i="8"/>
  <c r="E502" i="8"/>
  <c r="E480" i="8"/>
  <c r="E425" i="8"/>
  <c r="E501" i="8"/>
  <c r="E74" i="8"/>
  <c r="E479" i="8"/>
  <c r="E424" i="8"/>
  <c r="E423" i="8"/>
  <c r="E478" i="8"/>
  <c r="E73" i="8"/>
  <c r="E72" i="8"/>
  <c r="E500" i="8"/>
  <c r="E67" i="8"/>
  <c r="E66" i="8"/>
  <c r="E358" i="8"/>
  <c r="E477" i="8"/>
  <c r="E476" i="8"/>
  <c r="E475" i="8"/>
  <c r="E474" i="8"/>
  <c r="E319" i="8"/>
  <c r="E65" i="8"/>
  <c r="E64" i="8"/>
  <c r="E63" i="8"/>
  <c r="E422" i="8"/>
  <c r="E86" i="8"/>
  <c r="E468" i="8"/>
  <c r="E473" i="8"/>
  <c r="E357" i="8"/>
  <c r="E467" i="8"/>
  <c r="E466" i="8"/>
  <c r="E85" i="8"/>
  <c r="E62" i="8"/>
  <c r="E84" i="8"/>
  <c r="E83" i="8"/>
  <c r="E82" i="8"/>
  <c r="E421" i="8"/>
  <c r="E61" i="8"/>
  <c r="E81" i="8"/>
  <c r="E60" i="8"/>
  <c r="E168" i="8"/>
  <c r="E59" i="8"/>
  <c r="E167" i="8"/>
  <c r="E465" i="8"/>
  <c r="E420" i="8"/>
  <c r="E58" i="8"/>
  <c r="E464" i="8"/>
  <c r="E57" i="8"/>
  <c r="E56" i="8"/>
  <c r="E55" i="8"/>
  <c r="E419" i="8"/>
  <c r="E318" i="8"/>
  <c r="E166" i="8"/>
  <c r="E356" i="8"/>
  <c r="E418" i="8"/>
  <c r="E54" i="8"/>
  <c r="E53" i="8"/>
  <c r="E317" i="8"/>
  <c r="E355" i="8"/>
  <c r="E52" i="8"/>
  <c r="E51" i="8"/>
  <c r="E463" i="8"/>
  <c r="E316" i="8"/>
  <c r="E354" i="8"/>
  <c r="E80" i="8"/>
  <c r="E50" i="8"/>
  <c r="E79" i="8"/>
  <c r="E49" i="8"/>
  <c r="E165" i="8"/>
  <c r="E48" i="8"/>
  <c r="E47" i="8"/>
  <c r="E353" i="8"/>
  <c r="E46" i="8"/>
  <c r="E472" i="8"/>
  <c r="E471" i="8"/>
  <c r="E470" i="8"/>
  <c r="E469" i="8"/>
  <c r="E45" i="8"/>
  <c r="E315" i="8"/>
  <c r="E462" i="8"/>
  <c r="G4" i="5" l="1"/>
  <c r="B4" i="5"/>
  <c r="M20" i="12"/>
  <c r="M17" i="5"/>
  <c r="F99" i="7"/>
  <c r="G5" i="5" l="1"/>
  <c r="H28" i="6"/>
  <c r="G66" i="11" l="1"/>
  <c r="G39" i="13" s="1"/>
  <c r="G6" i="5"/>
  <c r="Q6" i="6" s="1"/>
  <c r="C5" i="7"/>
  <c r="Q4" i="6"/>
  <c r="Q5" i="6"/>
  <c r="J16" i="7"/>
  <c r="I16" i="7"/>
  <c r="H16" i="7"/>
  <c r="J15" i="7"/>
  <c r="I15" i="7"/>
  <c r="H15" i="7"/>
  <c r="J14" i="7"/>
  <c r="I14" i="7"/>
  <c r="H14" i="7"/>
  <c r="J12" i="7"/>
  <c r="I12" i="7"/>
  <c r="H12" i="7"/>
  <c r="J11" i="7"/>
  <c r="I11" i="7"/>
  <c r="H11" i="7"/>
  <c r="J10" i="7"/>
  <c r="I10" i="7"/>
  <c r="H10" i="7"/>
  <c r="C3" i="7"/>
  <c r="C2" i="7"/>
  <c r="C1" i="7"/>
  <c r="G7" i="5" l="1"/>
  <c r="Q7" i="6" s="1"/>
  <c r="G26" i="7"/>
  <c r="F26" i="7"/>
  <c r="F100" i="7" s="1"/>
  <c r="H26" i="7"/>
  <c r="I26" i="7"/>
  <c r="G121" i="7"/>
  <c r="H121" i="7"/>
  <c r="I121" i="7"/>
  <c r="J121" i="7"/>
  <c r="K121" i="7"/>
  <c r="L121" i="7"/>
  <c r="M121" i="7"/>
  <c r="N121" i="7"/>
  <c r="O121" i="7"/>
  <c r="P121" i="7"/>
  <c r="Q121" i="7"/>
  <c r="R121" i="7"/>
  <c r="S121" i="7"/>
  <c r="T121" i="7"/>
  <c r="U121" i="7"/>
  <c r="V121" i="7"/>
  <c r="W121" i="7"/>
  <c r="X121" i="7"/>
  <c r="Y121" i="7"/>
  <c r="Z121" i="7"/>
  <c r="AA121" i="7"/>
  <c r="AB121" i="7"/>
  <c r="AC121" i="7"/>
  <c r="F121" i="7"/>
  <c r="D121" i="7"/>
  <c r="J26" i="7" l="1"/>
  <c r="G8" i="5"/>
  <c r="C4" i="7"/>
  <c r="F27" i="7"/>
  <c r="F28" i="7" s="1"/>
  <c r="G27" i="7"/>
  <c r="G28" i="7" s="1"/>
  <c r="H27" i="7"/>
  <c r="H28" i="7" s="1"/>
  <c r="H99" i="7"/>
  <c r="H100" i="7" s="1"/>
  <c r="I99" i="7"/>
  <c r="I100" i="7" s="1"/>
  <c r="I102" i="7" s="1"/>
  <c r="J99" i="7"/>
  <c r="K99" i="7"/>
  <c r="L99" i="7"/>
  <c r="M99" i="7"/>
  <c r="N99" i="7"/>
  <c r="O99" i="7"/>
  <c r="P99" i="7"/>
  <c r="Q99" i="7"/>
  <c r="R99" i="7"/>
  <c r="S99" i="7"/>
  <c r="T99" i="7"/>
  <c r="U99" i="7"/>
  <c r="V99" i="7"/>
  <c r="W99" i="7"/>
  <c r="X99" i="7"/>
  <c r="Y99" i="7"/>
  <c r="Z99" i="7"/>
  <c r="AA99" i="7"/>
  <c r="AB99" i="7"/>
  <c r="AC99" i="7"/>
  <c r="H108" i="7"/>
  <c r="I108" i="7"/>
  <c r="J108" i="7"/>
  <c r="K108" i="7"/>
  <c r="L108" i="7"/>
  <c r="M108" i="7"/>
  <c r="N108" i="7"/>
  <c r="O108" i="7"/>
  <c r="P108" i="7"/>
  <c r="Q108" i="7"/>
  <c r="R108" i="7"/>
  <c r="S108" i="7"/>
  <c r="T108" i="7"/>
  <c r="U108" i="7"/>
  <c r="V108" i="7"/>
  <c r="W108" i="7"/>
  <c r="X108" i="7"/>
  <c r="Y108" i="7"/>
  <c r="Z108" i="7"/>
  <c r="AA108" i="7"/>
  <c r="AB108" i="7"/>
  <c r="AC108" i="7"/>
  <c r="H109" i="7"/>
  <c r="I109" i="7"/>
  <c r="J109" i="7"/>
  <c r="K109" i="7"/>
  <c r="L109" i="7"/>
  <c r="M109" i="7"/>
  <c r="N109" i="7"/>
  <c r="O109" i="7"/>
  <c r="P109" i="7"/>
  <c r="Q109" i="7"/>
  <c r="R109" i="7"/>
  <c r="S109" i="7"/>
  <c r="T109" i="7"/>
  <c r="U109" i="7"/>
  <c r="V109" i="7"/>
  <c r="W109" i="7"/>
  <c r="X109" i="7"/>
  <c r="Y109" i="7"/>
  <c r="Z109" i="7"/>
  <c r="AA109" i="7"/>
  <c r="AB109" i="7"/>
  <c r="AC109" i="7"/>
  <c r="H110" i="7"/>
  <c r="I110" i="7"/>
  <c r="J110" i="7"/>
  <c r="K110" i="7"/>
  <c r="L110" i="7"/>
  <c r="M110" i="7"/>
  <c r="N110" i="7"/>
  <c r="O110" i="7"/>
  <c r="P110" i="7"/>
  <c r="Q110" i="7"/>
  <c r="R110" i="7"/>
  <c r="S110" i="7"/>
  <c r="T110" i="7"/>
  <c r="U110" i="7"/>
  <c r="V110" i="7"/>
  <c r="W110" i="7"/>
  <c r="X110" i="7"/>
  <c r="Y110" i="7"/>
  <c r="Z110" i="7"/>
  <c r="AA110" i="7"/>
  <c r="AB110" i="7"/>
  <c r="AC110" i="7"/>
  <c r="H111" i="7"/>
  <c r="I111" i="7"/>
  <c r="J111" i="7"/>
  <c r="K111" i="7"/>
  <c r="L111" i="7"/>
  <c r="M111" i="7"/>
  <c r="N111" i="7"/>
  <c r="O111" i="7"/>
  <c r="P111" i="7"/>
  <c r="Q111" i="7"/>
  <c r="R111" i="7"/>
  <c r="S111" i="7"/>
  <c r="T111" i="7"/>
  <c r="U111" i="7"/>
  <c r="V111" i="7"/>
  <c r="W111" i="7"/>
  <c r="X111" i="7"/>
  <c r="Y111" i="7"/>
  <c r="Z111" i="7"/>
  <c r="AA111" i="7"/>
  <c r="AB111" i="7"/>
  <c r="AC111" i="7"/>
  <c r="H113" i="7"/>
  <c r="I113" i="7"/>
  <c r="J113" i="7"/>
  <c r="K113" i="7"/>
  <c r="L113" i="7"/>
  <c r="M113" i="7"/>
  <c r="N113" i="7"/>
  <c r="O113" i="7"/>
  <c r="P113" i="7"/>
  <c r="Q113" i="7"/>
  <c r="R113" i="7"/>
  <c r="S113" i="7"/>
  <c r="T113" i="7"/>
  <c r="U113" i="7"/>
  <c r="V113" i="7"/>
  <c r="W113" i="7"/>
  <c r="X113" i="7"/>
  <c r="Y113" i="7"/>
  <c r="Z113" i="7"/>
  <c r="AA113" i="7"/>
  <c r="AB113" i="7"/>
  <c r="AC113" i="7"/>
  <c r="H117" i="7"/>
  <c r="I117" i="7"/>
  <c r="J117" i="7"/>
  <c r="K117" i="7"/>
  <c r="L117" i="7"/>
  <c r="M117" i="7"/>
  <c r="N117" i="7"/>
  <c r="O117" i="7"/>
  <c r="P117" i="7"/>
  <c r="Q117" i="7"/>
  <c r="R117" i="7"/>
  <c r="S117" i="7"/>
  <c r="T117" i="7"/>
  <c r="U117" i="7"/>
  <c r="V117" i="7"/>
  <c r="W117" i="7"/>
  <c r="X117" i="7"/>
  <c r="Y117" i="7"/>
  <c r="Z117" i="7"/>
  <c r="AA117" i="7"/>
  <c r="AB117" i="7"/>
  <c r="AC117" i="7"/>
  <c r="H127" i="7"/>
  <c r="H149" i="7" s="1"/>
  <c r="H197" i="7" s="1"/>
  <c r="I127" i="7"/>
  <c r="I149" i="7" s="1"/>
  <c r="I197" i="7" s="1"/>
  <c r="J127" i="7"/>
  <c r="J149" i="7" s="1"/>
  <c r="K127" i="7"/>
  <c r="K149" i="7" s="1"/>
  <c r="L127" i="7"/>
  <c r="L149" i="7" s="1"/>
  <c r="M127" i="7"/>
  <c r="M149" i="7" s="1"/>
  <c r="M197" i="7" s="1"/>
  <c r="N127" i="7"/>
  <c r="N149" i="7" s="1"/>
  <c r="O127" i="7"/>
  <c r="O149" i="7" s="1"/>
  <c r="P127" i="7"/>
  <c r="P149" i="7" s="1"/>
  <c r="Q127" i="7"/>
  <c r="Q149" i="7" s="1"/>
  <c r="Q197" i="7" s="1"/>
  <c r="R127" i="7"/>
  <c r="R149" i="7" s="1"/>
  <c r="S127" i="7"/>
  <c r="S149" i="7" s="1"/>
  <c r="T127" i="7"/>
  <c r="T149" i="7" s="1"/>
  <c r="U127" i="7"/>
  <c r="U149" i="7" s="1"/>
  <c r="U197" i="7" s="1"/>
  <c r="V127" i="7"/>
  <c r="W127" i="7"/>
  <c r="W149" i="7" s="1"/>
  <c r="X127" i="7"/>
  <c r="X149" i="7" s="1"/>
  <c r="Y127" i="7"/>
  <c r="Y149" i="7" s="1"/>
  <c r="Z127" i="7"/>
  <c r="Z149" i="7" s="1"/>
  <c r="AA127" i="7"/>
  <c r="AA149" i="7" s="1"/>
  <c r="AB127" i="7"/>
  <c r="AB149" i="7" s="1"/>
  <c r="AC127" i="7"/>
  <c r="AC149" i="7" s="1"/>
  <c r="AC197" i="7" s="1"/>
  <c r="H130" i="7"/>
  <c r="I130" i="7"/>
  <c r="J130" i="7"/>
  <c r="K130" i="7"/>
  <c r="L130" i="7"/>
  <c r="M130" i="7"/>
  <c r="N130" i="7"/>
  <c r="O130" i="7"/>
  <c r="P130" i="7"/>
  <c r="Q130" i="7"/>
  <c r="R130" i="7"/>
  <c r="S130" i="7"/>
  <c r="T130" i="7"/>
  <c r="U130" i="7"/>
  <c r="V130" i="7"/>
  <c r="W130" i="7"/>
  <c r="X130" i="7"/>
  <c r="Y130" i="7"/>
  <c r="Z130" i="7"/>
  <c r="AA130" i="7"/>
  <c r="AB130" i="7"/>
  <c r="AC130" i="7"/>
  <c r="H131" i="7"/>
  <c r="I131" i="7"/>
  <c r="J131" i="7"/>
  <c r="K131" i="7"/>
  <c r="L131" i="7"/>
  <c r="M131" i="7"/>
  <c r="N131" i="7"/>
  <c r="O131" i="7"/>
  <c r="P131" i="7"/>
  <c r="Q131" i="7"/>
  <c r="R131" i="7"/>
  <c r="S131" i="7"/>
  <c r="T131" i="7"/>
  <c r="U131" i="7"/>
  <c r="V131" i="7"/>
  <c r="W131" i="7"/>
  <c r="X131" i="7"/>
  <c r="Y131" i="7"/>
  <c r="Z131" i="7"/>
  <c r="AA131" i="7"/>
  <c r="AB131" i="7"/>
  <c r="AC131" i="7"/>
  <c r="H132" i="7"/>
  <c r="I132" i="7"/>
  <c r="J132" i="7"/>
  <c r="K132" i="7"/>
  <c r="L132" i="7"/>
  <c r="M132" i="7"/>
  <c r="N132" i="7"/>
  <c r="O132" i="7"/>
  <c r="P132" i="7"/>
  <c r="Q132" i="7"/>
  <c r="Q133" i="7" s="1"/>
  <c r="R132" i="7"/>
  <c r="S132" i="7"/>
  <c r="T132" i="7"/>
  <c r="U132" i="7"/>
  <c r="V132" i="7"/>
  <c r="W132" i="7"/>
  <c r="X132" i="7"/>
  <c r="Y132" i="7"/>
  <c r="Z132" i="7"/>
  <c r="AA132" i="7"/>
  <c r="AB132" i="7"/>
  <c r="AC132" i="7"/>
  <c r="H143" i="7"/>
  <c r="I143" i="7"/>
  <c r="J143" i="7"/>
  <c r="K143" i="7"/>
  <c r="L143" i="7"/>
  <c r="M143" i="7"/>
  <c r="N143" i="7"/>
  <c r="O143" i="7"/>
  <c r="P143" i="7"/>
  <c r="Q143" i="7"/>
  <c r="R143" i="7"/>
  <c r="S143" i="7"/>
  <c r="T143" i="7"/>
  <c r="U143" i="7"/>
  <c r="V143" i="7"/>
  <c r="W143" i="7"/>
  <c r="X143" i="7"/>
  <c r="Y143" i="7"/>
  <c r="Z143" i="7"/>
  <c r="AA143" i="7"/>
  <c r="AB143" i="7"/>
  <c r="AC143" i="7"/>
  <c r="V149" i="7"/>
  <c r="H156" i="7"/>
  <c r="I156" i="7"/>
  <c r="J156" i="7"/>
  <c r="K156" i="7"/>
  <c r="L156" i="7"/>
  <c r="M156" i="7"/>
  <c r="N156" i="7"/>
  <c r="O156" i="7"/>
  <c r="P156" i="7"/>
  <c r="Q156" i="7"/>
  <c r="R156" i="7"/>
  <c r="S156" i="7"/>
  <c r="T156" i="7"/>
  <c r="U156" i="7"/>
  <c r="V156" i="7"/>
  <c r="W156" i="7"/>
  <c r="X156" i="7"/>
  <c r="Y156" i="7"/>
  <c r="Z156" i="7"/>
  <c r="AA156" i="7"/>
  <c r="AB156" i="7"/>
  <c r="AC156" i="7"/>
  <c r="H159" i="7"/>
  <c r="I159" i="7"/>
  <c r="J159" i="7"/>
  <c r="K159" i="7"/>
  <c r="L159" i="7"/>
  <c r="M159" i="7"/>
  <c r="N159" i="7"/>
  <c r="O159" i="7"/>
  <c r="P159" i="7"/>
  <c r="Q159" i="7"/>
  <c r="R159" i="7"/>
  <c r="S159" i="7"/>
  <c r="T159" i="7"/>
  <c r="U159" i="7"/>
  <c r="V159" i="7"/>
  <c r="W159" i="7"/>
  <c r="X159" i="7"/>
  <c r="Y159" i="7"/>
  <c r="Z159" i="7"/>
  <c r="AA159" i="7"/>
  <c r="AB159" i="7"/>
  <c r="AC159" i="7"/>
  <c r="H160" i="7"/>
  <c r="I160" i="7"/>
  <c r="J160" i="7"/>
  <c r="K160" i="7"/>
  <c r="L160" i="7"/>
  <c r="M160" i="7"/>
  <c r="N160" i="7"/>
  <c r="O160" i="7"/>
  <c r="P160" i="7"/>
  <c r="Q160" i="7"/>
  <c r="R160" i="7"/>
  <c r="S160" i="7"/>
  <c r="T160" i="7"/>
  <c r="U160" i="7"/>
  <c r="V160" i="7"/>
  <c r="W160" i="7"/>
  <c r="X160" i="7"/>
  <c r="Y160" i="7"/>
  <c r="Z160" i="7"/>
  <c r="AA160" i="7"/>
  <c r="AB160" i="7"/>
  <c r="AC160" i="7"/>
  <c r="H161" i="7"/>
  <c r="I161" i="7"/>
  <c r="J161" i="7"/>
  <c r="K161" i="7"/>
  <c r="L161" i="7"/>
  <c r="M161" i="7"/>
  <c r="N161" i="7"/>
  <c r="O161" i="7"/>
  <c r="P161" i="7"/>
  <c r="Q161" i="7"/>
  <c r="R161" i="7"/>
  <c r="S161" i="7"/>
  <c r="T161" i="7"/>
  <c r="T162" i="7" s="1"/>
  <c r="U161" i="7"/>
  <c r="V161" i="7"/>
  <c r="W161" i="7"/>
  <c r="X161" i="7"/>
  <c r="Y161" i="7"/>
  <c r="Z161" i="7"/>
  <c r="AA161" i="7"/>
  <c r="AB161" i="7"/>
  <c r="AC161" i="7"/>
  <c r="H194" i="7"/>
  <c r="I194" i="7"/>
  <c r="J194" i="7"/>
  <c r="K194" i="7"/>
  <c r="L194" i="7"/>
  <c r="M194" i="7"/>
  <c r="N194" i="7"/>
  <c r="O194" i="7"/>
  <c r="P194" i="7"/>
  <c r="Q194" i="7"/>
  <c r="R194" i="7"/>
  <c r="S194" i="7"/>
  <c r="T194" i="7"/>
  <c r="U194" i="7"/>
  <c r="V194" i="7"/>
  <c r="W194" i="7"/>
  <c r="X194" i="7"/>
  <c r="Y194" i="7"/>
  <c r="Z194" i="7"/>
  <c r="AA194" i="7"/>
  <c r="AB194" i="7"/>
  <c r="AC194" i="7"/>
  <c r="H199" i="7"/>
  <c r="I199" i="7"/>
  <c r="J199" i="7"/>
  <c r="K199" i="7"/>
  <c r="L199" i="7"/>
  <c r="M199" i="7"/>
  <c r="N199" i="7"/>
  <c r="O199" i="7"/>
  <c r="P199" i="7"/>
  <c r="Q199" i="7"/>
  <c r="R199" i="7"/>
  <c r="S199" i="7"/>
  <c r="T199" i="7"/>
  <c r="U199" i="7"/>
  <c r="V199" i="7"/>
  <c r="W199" i="7"/>
  <c r="X199" i="7"/>
  <c r="Y199" i="7"/>
  <c r="Z199" i="7"/>
  <c r="AA199" i="7"/>
  <c r="AB199" i="7"/>
  <c r="AC199" i="7"/>
  <c r="H200" i="7"/>
  <c r="I200" i="7"/>
  <c r="J200" i="7"/>
  <c r="K200" i="7"/>
  <c r="L200" i="7"/>
  <c r="M200" i="7"/>
  <c r="N200" i="7"/>
  <c r="O200" i="7"/>
  <c r="P200" i="7"/>
  <c r="Q200" i="7"/>
  <c r="R200" i="7"/>
  <c r="S200" i="7"/>
  <c r="T200" i="7"/>
  <c r="U200" i="7"/>
  <c r="V200" i="7"/>
  <c r="W200" i="7"/>
  <c r="X200" i="7"/>
  <c r="Y200" i="7"/>
  <c r="Z200" i="7"/>
  <c r="AA200" i="7"/>
  <c r="AB200" i="7"/>
  <c r="AC200" i="7"/>
  <c r="H201" i="7"/>
  <c r="I201" i="7"/>
  <c r="J201" i="7"/>
  <c r="J202" i="7" s="1"/>
  <c r="K201" i="7"/>
  <c r="K202" i="7" s="1"/>
  <c r="L201" i="7"/>
  <c r="M201" i="7"/>
  <c r="N201" i="7"/>
  <c r="N202" i="7" s="1"/>
  <c r="O201" i="7"/>
  <c r="P201" i="7"/>
  <c r="Q201" i="7"/>
  <c r="Q202" i="7" s="1"/>
  <c r="R201" i="7"/>
  <c r="S201" i="7"/>
  <c r="T201" i="7"/>
  <c r="T202" i="7" s="1"/>
  <c r="U201" i="7"/>
  <c r="V201" i="7"/>
  <c r="V202" i="7" s="1"/>
  <c r="W201" i="7"/>
  <c r="X201" i="7"/>
  <c r="Y201" i="7"/>
  <c r="Z201" i="7"/>
  <c r="Z202" i="7" s="1"/>
  <c r="AA201" i="7"/>
  <c r="AB201" i="7"/>
  <c r="AB202" i="7" s="1"/>
  <c r="AC201" i="7"/>
  <c r="H212" i="7"/>
  <c r="I212" i="7"/>
  <c r="J212" i="7"/>
  <c r="K212" i="7"/>
  <c r="L212" i="7"/>
  <c r="M212" i="7"/>
  <c r="N212" i="7"/>
  <c r="O212" i="7"/>
  <c r="P212" i="7"/>
  <c r="Q212" i="7"/>
  <c r="R212" i="7"/>
  <c r="S212" i="7"/>
  <c r="T212" i="7"/>
  <c r="U212" i="7"/>
  <c r="V212" i="7"/>
  <c r="W212" i="7"/>
  <c r="X212" i="7"/>
  <c r="Y212" i="7"/>
  <c r="Z212" i="7"/>
  <c r="AA212" i="7"/>
  <c r="AB212" i="7"/>
  <c r="AC212" i="7"/>
  <c r="H215" i="7"/>
  <c r="I215" i="7"/>
  <c r="J215" i="7"/>
  <c r="K215" i="7"/>
  <c r="L215" i="7"/>
  <c r="M215" i="7"/>
  <c r="N215" i="7"/>
  <c r="O215" i="7"/>
  <c r="P215" i="7"/>
  <c r="Q215" i="7"/>
  <c r="R215" i="7"/>
  <c r="S215" i="7"/>
  <c r="T215" i="7"/>
  <c r="U215" i="7"/>
  <c r="V215" i="7"/>
  <c r="W215" i="7"/>
  <c r="X215" i="7"/>
  <c r="Y215" i="7"/>
  <c r="Z215" i="7"/>
  <c r="AA215" i="7"/>
  <c r="AB215" i="7"/>
  <c r="AC215" i="7"/>
  <c r="H216" i="7"/>
  <c r="H146" i="7" s="1"/>
  <c r="H147" i="7" s="1"/>
  <c r="I216" i="7"/>
  <c r="I146" i="7" s="1"/>
  <c r="I147" i="7" s="1"/>
  <c r="J216" i="7"/>
  <c r="K216" i="7"/>
  <c r="L216" i="7"/>
  <c r="L146" i="7" s="1"/>
  <c r="L147" i="7" s="1"/>
  <c r="M216" i="7"/>
  <c r="M146" i="7" s="1"/>
  <c r="M147" i="7" s="1"/>
  <c r="N216" i="7"/>
  <c r="O216" i="7"/>
  <c r="P216" i="7"/>
  <c r="P146" i="7" s="1"/>
  <c r="P147" i="7" s="1"/>
  <c r="Q216" i="7"/>
  <c r="Q146" i="7" s="1"/>
  <c r="Q147" i="7" s="1"/>
  <c r="R216" i="7"/>
  <c r="S216" i="7"/>
  <c r="T216" i="7"/>
  <c r="T146" i="7" s="1"/>
  <c r="T147" i="7" s="1"/>
  <c r="U216" i="7"/>
  <c r="U146" i="7" s="1"/>
  <c r="U147" i="7" s="1"/>
  <c r="V216" i="7"/>
  <c r="W216" i="7"/>
  <c r="X216" i="7"/>
  <c r="X146" i="7" s="1"/>
  <c r="X147" i="7" s="1"/>
  <c r="Y216" i="7"/>
  <c r="Y146" i="7" s="1"/>
  <c r="Y147" i="7" s="1"/>
  <c r="Z216" i="7"/>
  <c r="AA216" i="7"/>
  <c r="AB216" i="7"/>
  <c r="AB146" i="7" s="1"/>
  <c r="AB147" i="7" s="1"/>
  <c r="AC216" i="7"/>
  <c r="AC146" i="7" s="1"/>
  <c r="AC147" i="7" s="1"/>
  <c r="H225" i="7"/>
  <c r="I225" i="7"/>
  <c r="J225" i="7"/>
  <c r="K225" i="7"/>
  <c r="L225" i="7"/>
  <c r="M225" i="7"/>
  <c r="N225" i="7"/>
  <c r="O225" i="7"/>
  <c r="P225" i="7"/>
  <c r="Q225" i="7"/>
  <c r="R225" i="7"/>
  <c r="S225" i="7"/>
  <c r="T225" i="7"/>
  <c r="U225" i="7"/>
  <c r="V225" i="7"/>
  <c r="W225" i="7"/>
  <c r="X225" i="7"/>
  <c r="Y225" i="7"/>
  <c r="Z225" i="7"/>
  <c r="AA225" i="7"/>
  <c r="AB225" i="7"/>
  <c r="AC225" i="7"/>
  <c r="H226" i="7"/>
  <c r="H227" i="7" s="1"/>
  <c r="I226" i="7"/>
  <c r="I227" i="7" s="1"/>
  <c r="J226" i="7"/>
  <c r="K226" i="7"/>
  <c r="K227" i="7" s="1"/>
  <c r="L226" i="7"/>
  <c r="L227" i="7" s="1"/>
  <c r="M226" i="7"/>
  <c r="M227" i="7" s="1"/>
  <c r="N226" i="7"/>
  <c r="N227" i="7" s="1"/>
  <c r="O226" i="7"/>
  <c r="O227" i="7" s="1"/>
  <c r="P226" i="7"/>
  <c r="P227" i="7" s="1"/>
  <c r="Q226" i="7"/>
  <c r="Q227" i="7" s="1"/>
  <c r="R226" i="7"/>
  <c r="R227" i="7" s="1"/>
  <c r="S226" i="7"/>
  <c r="S227" i="7" s="1"/>
  <c r="T226" i="7"/>
  <c r="T227" i="7" s="1"/>
  <c r="U226" i="7"/>
  <c r="U227" i="7" s="1"/>
  <c r="V226" i="7"/>
  <c r="V227" i="7" s="1"/>
  <c r="W226" i="7"/>
  <c r="W227" i="7" s="1"/>
  <c r="X226" i="7"/>
  <c r="X227" i="7" s="1"/>
  <c r="Y226" i="7"/>
  <c r="Y227" i="7" s="1"/>
  <c r="Z226" i="7"/>
  <c r="Z227" i="7" s="1"/>
  <c r="AA226" i="7"/>
  <c r="AA227" i="7" s="1"/>
  <c r="AB226" i="7"/>
  <c r="AB227" i="7" s="1"/>
  <c r="AC226" i="7"/>
  <c r="AC227" i="7" s="1"/>
  <c r="J227" i="7"/>
  <c r="H229" i="7"/>
  <c r="I229" i="7"/>
  <c r="J229" i="7"/>
  <c r="K229" i="7"/>
  <c r="L229" i="7"/>
  <c r="M229" i="7"/>
  <c r="N229" i="7"/>
  <c r="O229" i="7"/>
  <c r="P229" i="7"/>
  <c r="Q229" i="7"/>
  <c r="R229" i="7"/>
  <c r="S229" i="7"/>
  <c r="T229" i="7"/>
  <c r="U229" i="7"/>
  <c r="V229" i="7"/>
  <c r="W229" i="7"/>
  <c r="X229" i="7"/>
  <c r="Y229" i="7"/>
  <c r="Z229" i="7"/>
  <c r="AA229" i="7"/>
  <c r="AB229" i="7"/>
  <c r="AC229" i="7"/>
  <c r="H230" i="7"/>
  <c r="I230" i="7"/>
  <c r="J230" i="7"/>
  <c r="K230" i="7"/>
  <c r="L230" i="7"/>
  <c r="M230" i="7"/>
  <c r="N230" i="7"/>
  <c r="O230" i="7"/>
  <c r="P230" i="7"/>
  <c r="Q230" i="7"/>
  <c r="R230" i="7"/>
  <c r="S230" i="7"/>
  <c r="T230" i="7"/>
  <c r="U230" i="7"/>
  <c r="V230" i="7"/>
  <c r="W230" i="7"/>
  <c r="X230" i="7"/>
  <c r="Y230" i="7"/>
  <c r="Z230" i="7"/>
  <c r="AA230" i="7"/>
  <c r="AB230" i="7"/>
  <c r="AC230" i="7"/>
  <c r="H231" i="7"/>
  <c r="I231" i="7"/>
  <c r="J231" i="7"/>
  <c r="K231" i="7"/>
  <c r="L231" i="7"/>
  <c r="M231" i="7"/>
  <c r="N231" i="7"/>
  <c r="O231" i="7"/>
  <c r="P231" i="7"/>
  <c r="Q231" i="7"/>
  <c r="R231" i="7"/>
  <c r="S231" i="7"/>
  <c r="T231" i="7"/>
  <c r="U231" i="7"/>
  <c r="V231" i="7"/>
  <c r="W231" i="7"/>
  <c r="X231" i="7"/>
  <c r="Y231" i="7"/>
  <c r="Z231" i="7"/>
  <c r="AA231" i="7"/>
  <c r="AB231" i="7"/>
  <c r="AC231" i="7"/>
  <c r="G99" i="7"/>
  <c r="G100" i="7" s="1"/>
  <c r="G108" i="7"/>
  <c r="G109" i="7"/>
  <c r="G110" i="7"/>
  <c r="G111" i="7"/>
  <c r="G113" i="7"/>
  <c r="G117" i="7"/>
  <c r="G127" i="7"/>
  <c r="G149" i="7" s="1"/>
  <c r="G130" i="7"/>
  <c r="G131" i="7"/>
  <c r="G132" i="7"/>
  <c r="G143" i="7"/>
  <c r="G156" i="7"/>
  <c r="G159" i="7"/>
  <c r="G160" i="7"/>
  <c r="G161" i="7"/>
  <c r="G194" i="7"/>
  <c r="G199" i="7"/>
  <c r="G200" i="7"/>
  <c r="G201" i="7"/>
  <c r="G212" i="7"/>
  <c r="G215" i="7"/>
  <c r="G216" i="7"/>
  <c r="G217" i="7" s="1"/>
  <c r="G225" i="7"/>
  <c r="G226" i="7"/>
  <c r="G227" i="7" s="1"/>
  <c r="G229" i="7"/>
  <c r="G230" i="7"/>
  <c r="G231" i="7"/>
  <c r="J100" i="7" l="1"/>
  <c r="J102" i="7" s="1"/>
  <c r="Q8" i="6"/>
  <c r="K26" i="7"/>
  <c r="K100" i="7" s="1"/>
  <c r="K102" i="7" s="1"/>
  <c r="G9" i="5"/>
  <c r="Y202" i="7"/>
  <c r="R202" i="7"/>
  <c r="L202" i="7"/>
  <c r="AA202" i="7"/>
  <c r="I202" i="7"/>
  <c r="I203" i="7" s="1"/>
  <c r="I204" i="7" s="1"/>
  <c r="I214" i="7" s="1"/>
  <c r="S202" i="7"/>
  <c r="X202" i="7"/>
  <c r="P202" i="7"/>
  <c r="H202" i="7"/>
  <c r="H203" i="7" s="1"/>
  <c r="H204" i="7" s="1"/>
  <c r="H214" i="7" s="1"/>
  <c r="W202" i="7"/>
  <c r="O202" i="7"/>
  <c r="AC202" i="7"/>
  <c r="U202" i="7"/>
  <c r="U203" i="7" s="1"/>
  <c r="U204" i="7" s="1"/>
  <c r="U214" i="7" s="1"/>
  <c r="M202" i="7"/>
  <c r="M203" i="7" s="1"/>
  <c r="M204" i="7" s="1"/>
  <c r="M214" i="7" s="1"/>
  <c r="AC162" i="7"/>
  <c r="U162" i="7"/>
  <c r="M162" i="7"/>
  <c r="G30" i="7"/>
  <c r="G29" i="7"/>
  <c r="G31" i="7"/>
  <c r="F30" i="7"/>
  <c r="F31" i="7"/>
  <c r="F29" i="7"/>
  <c r="H29" i="7"/>
  <c r="H30" i="7"/>
  <c r="H31" i="7"/>
  <c r="H32" i="7"/>
  <c r="H33" i="7" s="1"/>
  <c r="F32" i="7"/>
  <c r="G32" i="7"/>
  <c r="G33" i="7" s="1"/>
  <c r="H232" i="7"/>
  <c r="H233" i="7" s="1"/>
  <c r="H234" i="7" s="1"/>
  <c r="X162" i="7"/>
  <c r="H162" i="7"/>
  <c r="I133" i="7"/>
  <c r="U228" i="7"/>
  <c r="P162" i="7"/>
  <c r="Z232" i="7"/>
  <c r="Z233" i="7" s="1"/>
  <c r="Z234" i="7" s="1"/>
  <c r="V232" i="7"/>
  <c r="V233" i="7" s="1"/>
  <c r="V234" i="7" s="1"/>
  <c r="R232" i="7"/>
  <c r="R233" i="7" s="1"/>
  <c r="R234" i="7" s="1"/>
  <c r="H102" i="7"/>
  <c r="N232" i="7"/>
  <c r="N233" i="7" s="1"/>
  <c r="N234" i="7" s="1"/>
  <c r="J232" i="7"/>
  <c r="J233" i="7" s="1"/>
  <c r="J234" i="7" s="1"/>
  <c r="AB162" i="7"/>
  <c r="L162" i="7"/>
  <c r="AC133" i="7"/>
  <c r="AC232" i="7"/>
  <c r="AC233" i="7" s="1"/>
  <c r="AC234" i="7" s="1"/>
  <c r="AB217" i="7"/>
  <c r="H217" i="7"/>
  <c r="G148" i="7"/>
  <c r="AB232" i="7"/>
  <c r="AB233" i="7" s="1"/>
  <c r="AB234" i="7" s="1"/>
  <c r="X232" i="7"/>
  <c r="X233" i="7" s="1"/>
  <c r="X234" i="7" s="1"/>
  <c r="T232" i="7"/>
  <c r="T233" i="7" s="1"/>
  <c r="T234" i="7" s="1"/>
  <c r="P232" i="7"/>
  <c r="P233" i="7" s="1"/>
  <c r="P234" i="7" s="1"/>
  <c r="P235" i="7" s="1"/>
  <c r="P236" i="7" s="1"/>
  <c r="L232" i="7"/>
  <c r="L233" i="7" s="1"/>
  <c r="L234" i="7" s="1"/>
  <c r="T217" i="7"/>
  <c r="G232" i="7"/>
  <c r="G233" i="7" s="1"/>
  <c r="G234" i="7" s="1"/>
  <c r="G237" i="7" s="1"/>
  <c r="P217" i="7"/>
  <c r="T133" i="7"/>
  <c r="L133" i="7"/>
  <c r="Y232" i="7"/>
  <c r="Y233" i="7" s="1"/>
  <c r="Y234" i="7" s="1"/>
  <c r="Q232" i="7"/>
  <c r="Q233" i="7" s="1"/>
  <c r="Q234" i="7" s="1"/>
  <c r="I232" i="7"/>
  <c r="I233" i="7" s="1"/>
  <c r="I234" i="7" s="1"/>
  <c r="M228" i="7"/>
  <c r="I228" i="7"/>
  <c r="U232" i="7"/>
  <c r="U233" i="7" s="1"/>
  <c r="U234" i="7" s="1"/>
  <c r="M232" i="7"/>
  <c r="M233" i="7" s="1"/>
  <c r="M234" i="7" s="1"/>
  <c r="G102" i="7"/>
  <c r="X228" i="7"/>
  <c r="Y148" i="7"/>
  <c r="Q148" i="7"/>
  <c r="Y133" i="7"/>
  <c r="U133" i="7"/>
  <c r="M133" i="7"/>
  <c r="AB148" i="7"/>
  <c r="AB197" i="7"/>
  <c r="AB203" i="7" s="1"/>
  <c r="AB204" i="7" s="1"/>
  <c r="AB214" i="7" s="1"/>
  <c r="X148" i="7"/>
  <c r="X197" i="7"/>
  <c r="X203" i="7" s="1"/>
  <c r="X204" i="7" s="1"/>
  <c r="X214" i="7" s="1"/>
  <c r="T148" i="7"/>
  <c r="T197" i="7"/>
  <c r="T203" i="7" s="1"/>
  <c r="T204" i="7" s="1"/>
  <c r="T214" i="7" s="1"/>
  <c r="P148" i="7"/>
  <c r="P197" i="7"/>
  <c r="P203" i="7" s="1"/>
  <c r="P204" i="7" s="1"/>
  <c r="P214" i="7" s="1"/>
  <c r="L148" i="7"/>
  <c r="L197" i="7"/>
  <c r="L203" i="7" s="1"/>
  <c r="L204" i="7" s="1"/>
  <c r="L214" i="7" s="1"/>
  <c r="AA148" i="7"/>
  <c r="AA197" i="7"/>
  <c r="AA203" i="7" s="1"/>
  <c r="W148" i="7"/>
  <c r="W197" i="7"/>
  <c r="S148" i="7"/>
  <c r="S197" i="7"/>
  <c r="S203" i="7" s="1"/>
  <c r="O148" i="7"/>
  <c r="O197" i="7"/>
  <c r="O203" i="7" s="1"/>
  <c r="K148" i="7"/>
  <c r="K197" i="7"/>
  <c r="K203" i="7" s="1"/>
  <c r="Y228" i="7"/>
  <c r="Q228" i="7"/>
  <c r="M217" i="7"/>
  <c r="AC203" i="7"/>
  <c r="AC204" i="7" s="1"/>
  <c r="AC214" i="7" s="1"/>
  <c r="Q203" i="7"/>
  <c r="Q204" i="7" s="1"/>
  <c r="Q214" i="7" s="1"/>
  <c r="X217" i="7"/>
  <c r="L217" i="7"/>
  <c r="Y197" i="7"/>
  <c r="Y203" i="7" s="1"/>
  <c r="Y204" i="7" s="1"/>
  <c r="Y214" i="7" s="1"/>
  <c r="Y162" i="7"/>
  <c r="Q162" i="7"/>
  <c r="I162" i="7"/>
  <c r="P228" i="7"/>
  <c r="H228" i="7"/>
  <c r="U217" i="7"/>
  <c r="AB133" i="7"/>
  <c r="AC217" i="7"/>
  <c r="AC148" i="7"/>
  <c r="U148" i="7"/>
  <c r="M148" i="7"/>
  <c r="G202" i="7"/>
  <c r="Z148" i="7"/>
  <c r="Z197" i="7"/>
  <c r="Z203" i="7" s="1"/>
  <c r="V148" i="7"/>
  <c r="V197" i="7"/>
  <c r="V203" i="7" s="1"/>
  <c r="R148" i="7"/>
  <c r="R197" i="7"/>
  <c r="R203" i="7" s="1"/>
  <c r="N148" i="7"/>
  <c r="N197" i="7"/>
  <c r="N203" i="7" s="1"/>
  <c r="N204" i="7" s="1"/>
  <c r="J148" i="7"/>
  <c r="J197" i="7"/>
  <c r="J203" i="7" s="1"/>
  <c r="X133" i="7"/>
  <c r="P133" i="7"/>
  <c r="H133" i="7"/>
  <c r="AA232" i="7"/>
  <c r="AA233" i="7" s="1"/>
  <c r="AA234" i="7" s="1"/>
  <c r="W232" i="7"/>
  <c r="W233" i="7" s="1"/>
  <c r="W234" i="7" s="1"/>
  <c r="S232" i="7"/>
  <c r="S233" i="7" s="1"/>
  <c r="S234" i="7" s="1"/>
  <c r="O232" i="7"/>
  <c r="O233" i="7" s="1"/>
  <c r="O234" i="7" s="1"/>
  <c r="K232" i="7"/>
  <c r="K233" i="7" s="1"/>
  <c r="K234" i="7" s="1"/>
  <c r="Y217" i="7"/>
  <c r="Q217" i="7"/>
  <c r="I217" i="7"/>
  <c r="I148" i="7"/>
  <c r="H148" i="7"/>
  <c r="AA228" i="7"/>
  <c r="W228" i="7"/>
  <c r="S228" i="7"/>
  <c r="O228" i="7"/>
  <c r="K228" i="7"/>
  <c r="Z228" i="7"/>
  <c r="V228" i="7"/>
  <c r="R228" i="7"/>
  <c r="N228" i="7"/>
  <c r="J228" i="7"/>
  <c r="AC228" i="7"/>
  <c r="AA146" i="7"/>
  <c r="AA147" i="7" s="1"/>
  <c r="AA217" i="7"/>
  <c r="W146" i="7"/>
  <c r="W147" i="7" s="1"/>
  <c r="W217" i="7"/>
  <c r="S146" i="7"/>
  <c r="S147" i="7" s="1"/>
  <c r="S217" i="7"/>
  <c r="O146" i="7"/>
  <c r="O147" i="7" s="1"/>
  <c r="O217" i="7"/>
  <c r="K146" i="7"/>
  <c r="K147" i="7" s="1"/>
  <c r="K217" i="7"/>
  <c r="AB228" i="7"/>
  <c r="T228" i="7"/>
  <c r="L228" i="7"/>
  <c r="Z146" i="7"/>
  <c r="Z147" i="7" s="1"/>
  <c r="Z217" i="7"/>
  <c r="V146" i="7"/>
  <c r="V147" i="7" s="1"/>
  <c r="V217" i="7"/>
  <c r="R146" i="7"/>
  <c r="R147" i="7" s="1"/>
  <c r="R217" i="7"/>
  <c r="N146" i="7"/>
  <c r="N147" i="7" s="1"/>
  <c r="N217" i="7"/>
  <c r="J146" i="7"/>
  <c r="J147" i="7" s="1"/>
  <c r="J217" i="7"/>
  <c r="AA162" i="7"/>
  <c r="W162" i="7"/>
  <c r="S162" i="7"/>
  <c r="O162" i="7"/>
  <c r="K162" i="7"/>
  <c r="AA133" i="7"/>
  <c r="W133" i="7"/>
  <c r="S133" i="7"/>
  <c r="O133" i="7"/>
  <c r="K133" i="7"/>
  <c r="Z162" i="7"/>
  <c r="V162" i="7"/>
  <c r="R162" i="7"/>
  <c r="N162" i="7"/>
  <c r="J162" i="7"/>
  <c r="Z133" i="7"/>
  <c r="V133" i="7"/>
  <c r="R133" i="7"/>
  <c r="N133" i="7"/>
  <c r="J133" i="7"/>
  <c r="G146" i="7"/>
  <c r="G147" i="7" s="1"/>
  <c r="G197" i="7"/>
  <c r="G228" i="7"/>
  <c r="G162" i="7"/>
  <c r="G133" i="7"/>
  <c r="G10" i="5" l="1"/>
  <c r="Q9" i="6"/>
  <c r="L26" i="7"/>
  <c r="L100" i="7" s="1"/>
  <c r="L102" i="7" s="1"/>
  <c r="W203" i="7"/>
  <c r="W204" i="7" s="1"/>
  <c r="W214" i="7" s="1"/>
  <c r="F33" i="7"/>
  <c r="Q254" i="7"/>
  <c r="Q292" i="7"/>
  <c r="Q273" i="7"/>
  <c r="L254" i="7"/>
  <c r="L273" i="7"/>
  <c r="L292" i="7"/>
  <c r="R273" i="7"/>
  <c r="R292" i="7"/>
  <c r="R254" i="7"/>
  <c r="W254" i="7"/>
  <c r="W273" i="7"/>
  <c r="W292" i="7"/>
  <c r="P254" i="7"/>
  <c r="P273" i="7"/>
  <c r="P292" i="7"/>
  <c r="Y254" i="7"/>
  <c r="Y292" i="7"/>
  <c r="Y273" i="7"/>
  <c r="X254" i="7"/>
  <c r="X273" i="7"/>
  <c r="X292" i="7"/>
  <c r="H254" i="7"/>
  <c r="H273" i="7"/>
  <c r="H292" i="7"/>
  <c r="G274" i="7"/>
  <c r="G255" i="7"/>
  <c r="G293" i="7"/>
  <c r="T254" i="7"/>
  <c r="T273" i="7"/>
  <c r="T292" i="7"/>
  <c r="AC254" i="7"/>
  <c r="AC292" i="7"/>
  <c r="AC273" i="7"/>
  <c r="V273" i="7"/>
  <c r="V292" i="7"/>
  <c r="V254" i="7"/>
  <c r="K254" i="7"/>
  <c r="K273" i="7"/>
  <c r="K292" i="7"/>
  <c r="AA254" i="7"/>
  <c r="AA273" i="7"/>
  <c r="AA292" i="7"/>
  <c r="I254" i="7"/>
  <c r="I292" i="7"/>
  <c r="I273" i="7"/>
  <c r="N273" i="7"/>
  <c r="N254" i="7"/>
  <c r="N292" i="7"/>
  <c r="S254" i="7"/>
  <c r="S273" i="7"/>
  <c r="S292" i="7"/>
  <c r="G254" i="7"/>
  <c r="G273" i="7"/>
  <c r="G292" i="7"/>
  <c r="AB254" i="7"/>
  <c r="AB273" i="7"/>
  <c r="AB292" i="7"/>
  <c r="J254" i="7"/>
  <c r="J273" i="7"/>
  <c r="J292" i="7"/>
  <c r="Z254" i="7"/>
  <c r="Z273" i="7"/>
  <c r="Z292" i="7"/>
  <c r="O254" i="7"/>
  <c r="O273" i="7"/>
  <c r="O292" i="7"/>
  <c r="M254" i="7"/>
  <c r="M292" i="7"/>
  <c r="M273" i="7"/>
  <c r="U254" i="7"/>
  <c r="U292" i="7"/>
  <c r="U273" i="7"/>
  <c r="J204" i="7"/>
  <c r="J214" i="7" s="1"/>
  <c r="R204" i="7"/>
  <c r="R214" i="7" s="1"/>
  <c r="Z204" i="7"/>
  <c r="Z214" i="7" s="1"/>
  <c r="K204" i="7"/>
  <c r="K214" i="7" s="1"/>
  <c r="P237" i="7"/>
  <c r="AA204" i="7"/>
  <c r="AA214" i="7" s="1"/>
  <c r="O204" i="7"/>
  <c r="O214" i="7" s="1"/>
  <c r="G203" i="7"/>
  <c r="G204" i="7" s="1"/>
  <c r="G214" i="7" s="1"/>
  <c r="S204" i="7"/>
  <c r="S214" i="7" s="1"/>
  <c r="X237" i="7"/>
  <c r="X235" i="7"/>
  <c r="X236" i="7" s="1"/>
  <c r="G240" i="7"/>
  <c r="V204" i="7"/>
  <c r="V214" i="7" s="1"/>
  <c r="G235" i="7"/>
  <c r="G236" i="7" s="1"/>
  <c r="AB235" i="7"/>
  <c r="AB236" i="7" s="1"/>
  <c r="AB237" i="7"/>
  <c r="O235" i="7"/>
  <c r="O236" i="7" s="1"/>
  <c r="O237" i="7"/>
  <c r="W235" i="7"/>
  <c r="W236" i="7" s="1"/>
  <c r="W237" i="7"/>
  <c r="I235" i="7"/>
  <c r="I236" i="7" s="1"/>
  <c r="I237" i="7"/>
  <c r="Y235" i="7"/>
  <c r="Y236" i="7" s="1"/>
  <c r="Y237" i="7"/>
  <c r="N214" i="7"/>
  <c r="N235" i="7"/>
  <c r="N236" i="7" s="1"/>
  <c r="N237" i="7"/>
  <c r="V235" i="7"/>
  <c r="V236" i="7" s="1"/>
  <c r="V237" i="7"/>
  <c r="H235" i="7"/>
  <c r="H236" i="7" s="1"/>
  <c r="H237" i="7"/>
  <c r="M235" i="7"/>
  <c r="M236" i="7" s="1"/>
  <c r="M237" i="7"/>
  <c r="AC235" i="7"/>
  <c r="AC236" i="7" s="1"/>
  <c r="AC237" i="7"/>
  <c r="L235" i="7"/>
  <c r="L236" i="7" s="1"/>
  <c r="L237" i="7"/>
  <c r="K237" i="7"/>
  <c r="K235" i="7"/>
  <c r="K236" i="7" s="1"/>
  <c r="S237" i="7"/>
  <c r="S235" i="7"/>
  <c r="S236" i="7" s="1"/>
  <c r="AA237" i="7"/>
  <c r="AA235" i="7"/>
  <c r="AA236" i="7" s="1"/>
  <c r="Q235" i="7"/>
  <c r="Q236" i="7" s="1"/>
  <c r="Q237" i="7"/>
  <c r="J237" i="7"/>
  <c r="J235" i="7"/>
  <c r="J236" i="7" s="1"/>
  <c r="R237" i="7"/>
  <c r="R235" i="7"/>
  <c r="R236" i="7" s="1"/>
  <c r="Z237" i="7"/>
  <c r="Z235" i="7"/>
  <c r="Z236" i="7" s="1"/>
  <c r="T235" i="7"/>
  <c r="T236" i="7" s="1"/>
  <c r="T237" i="7"/>
  <c r="U235" i="7"/>
  <c r="U236" i="7" s="1"/>
  <c r="U237" i="7"/>
  <c r="G238" i="7"/>
  <c r="Q10" i="6" l="1"/>
  <c r="M26" i="7"/>
  <c r="M100" i="7" s="1"/>
  <c r="M102" i="7" s="1"/>
  <c r="G11" i="5"/>
  <c r="Q255" i="7"/>
  <c r="Q274" i="7"/>
  <c r="Q293" i="7"/>
  <c r="L240" i="7"/>
  <c r="L255" i="7"/>
  <c r="L274" i="7"/>
  <c r="L293" i="7"/>
  <c r="V240" i="7"/>
  <c r="V255" i="7"/>
  <c r="V293" i="7"/>
  <c r="V274" i="7"/>
  <c r="X238" i="7"/>
  <c r="X255" i="7"/>
  <c r="X274" i="7"/>
  <c r="X293" i="7"/>
  <c r="G239" i="7"/>
  <c r="G256" i="7"/>
  <c r="G257" i="7" s="1"/>
  <c r="G294" i="7"/>
  <c r="G275" i="7"/>
  <c r="G276" i="7" s="1"/>
  <c r="R240" i="7"/>
  <c r="R255" i="7"/>
  <c r="R293" i="7"/>
  <c r="R274" i="7"/>
  <c r="S240" i="7"/>
  <c r="S255" i="7"/>
  <c r="S274" i="7"/>
  <c r="S293" i="7"/>
  <c r="Y255" i="7"/>
  <c r="Y274" i="7"/>
  <c r="Y293" i="7"/>
  <c r="W240" i="7"/>
  <c r="W274" i="7"/>
  <c r="W255" i="7"/>
  <c r="W293" i="7"/>
  <c r="AB240" i="7"/>
  <c r="AB255" i="7"/>
  <c r="AB274" i="7"/>
  <c r="AB293" i="7"/>
  <c r="P240" i="7"/>
  <c r="P255" i="7"/>
  <c r="P274" i="7"/>
  <c r="P293" i="7"/>
  <c r="AC240" i="7"/>
  <c r="AC255" i="7"/>
  <c r="AC274" i="7"/>
  <c r="AC293" i="7"/>
  <c r="H255" i="7"/>
  <c r="H274" i="7"/>
  <c r="H293" i="7"/>
  <c r="N240" i="7"/>
  <c r="N255" i="7"/>
  <c r="N293" i="7"/>
  <c r="N274" i="7"/>
  <c r="G258" i="7"/>
  <c r="G277" i="7"/>
  <c r="G296" i="7"/>
  <c r="G295" i="7" s="1"/>
  <c r="T240" i="7"/>
  <c r="T255" i="7"/>
  <c r="T274" i="7"/>
  <c r="T293" i="7"/>
  <c r="M255" i="7"/>
  <c r="M274" i="7"/>
  <c r="M293" i="7"/>
  <c r="U255" i="7"/>
  <c r="U274" i="7"/>
  <c r="U293" i="7"/>
  <c r="Z240" i="7"/>
  <c r="Z255" i="7"/>
  <c r="Z293" i="7"/>
  <c r="Z274" i="7"/>
  <c r="J240" i="7"/>
  <c r="J255" i="7"/>
  <c r="J293" i="7"/>
  <c r="J274" i="7"/>
  <c r="AA240" i="7"/>
  <c r="AA274" i="7"/>
  <c r="AA293" i="7"/>
  <c r="AA255" i="7"/>
  <c r="K240" i="7"/>
  <c r="K274" i="7"/>
  <c r="K293" i="7"/>
  <c r="K255" i="7"/>
  <c r="I255" i="7"/>
  <c r="I274" i="7"/>
  <c r="I293" i="7"/>
  <c r="O240" i="7"/>
  <c r="O274" i="7"/>
  <c r="O293" i="7"/>
  <c r="O255" i="7"/>
  <c r="P238" i="7"/>
  <c r="L238" i="7"/>
  <c r="AA238" i="7"/>
  <c r="V238" i="7"/>
  <c r="AB238" i="7"/>
  <c r="X240" i="7"/>
  <c r="O238" i="7"/>
  <c r="S238" i="7"/>
  <c r="N238" i="7"/>
  <c r="K238" i="7"/>
  <c r="W238" i="7"/>
  <c r="Q240" i="7"/>
  <c r="Q238" i="7"/>
  <c r="AC238" i="7"/>
  <c r="Y240" i="7"/>
  <c r="Y238" i="7"/>
  <c r="J238" i="7"/>
  <c r="M238" i="7"/>
  <c r="M240" i="7"/>
  <c r="H240" i="7"/>
  <c r="H238" i="7"/>
  <c r="I240" i="7"/>
  <c r="I238" i="7"/>
  <c r="Z238" i="7"/>
  <c r="T238" i="7"/>
  <c r="U238" i="7"/>
  <c r="U240" i="7"/>
  <c r="R238" i="7"/>
  <c r="N26" i="7" l="1"/>
  <c r="N100" i="7" s="1"/>
  <c r="N102" i="7" s="1"/>
  <c r="Q11" i="6"/>
  <c r="G12" i="5"/>
  <c r="R239" i="7"/>
  <c r="R256" i="7"/>
  <c r="R275" i="7"/>
  <c r="R276" i="7" s="1"/>
  <c r="R294" i="7"/>
  <c r="Z239" i="7"/>
  <c r="Z256" i="7"/>
  <c r="Z275" i="7"/>
  <c r="Z276" i="7" s="1"/>
  <c r="Z294" i="7"/>
  <c r="H258" i="7"/>
  <c r="H296" i="7"/>
  <c r="H295" i="7" s="1"/>
  <c r="H277" i="7"/>
  <c r="Y239" i="7"/>
  <c r="Y256" i="7"/>
  <c r="Y257" i="7" s="1"/>
  <c r="Y275" i="7"/>
  <c r="Y276" i="7" s="1"/>
  <c r="Y294" i="7"/>
  <c r="Q258" i="7"/>
  <c r="Q277" i="7"/>
  <c r="Q296" i="7"/>
  <c r="Q295" i="7" s="1"/>
  <c r="S239" i="7"/>
  <c r="S256" i="7"/>
  <c r="S257" i="7" s="1"/>
  <c r="S294" i="7"/>
  <c r="S275" i="7"/>
  <c r="S276" i="7" s="1"/>
  <c r="V239" i="7"/>
  <c r="V256" i="7"/>
  <c r="V275" i="7"/>
  <c r="V276" i="7" s="1"/>
  <c r="V294" i="7"/>
  <c r="O258" i="7"/>
  <c r="O277" i="7"/>
  <c r="O296" i="7"/>
  <c r="O295" i="7" s="1"/>
  <c r="N258" i="7"/>
  <c r="N277" i="7"/>
  <c r="N296" i="7"/>
  <c r="N295" i="7" s="1"/>
  <c r="X239" i="7"/>
  <c r="X275" i="7"/>
  <c r="X276" i="7" s="1"/>
  <c r="X294" i="7"/>
  <c r="X256" i="7"/>
  <c r="X257" i="7" s="1"/>
  <c r="L258" i="7"/>
  <c r="L296" i="7"/>
  <c r="L295" i="7" s="1"/>
  <c r="L277" i="7"/>
  <c r="M258" i="7"/>
  <c r="M277" i="7"/>
  <c r="M296" i="7"/>
  <c r="M295" i="7" s="1"/>
  <c r="W239" i="7"/>
  <c r="W256" i="7"/>
  <c r="W257" i="7" s="1"/>
  <c r="W294" i="7"/>
  <c r="W275" i="7"/>
  <c r="W276" i="7" s="1"/>
  <c r="AA239" i="7"/>
  <c r="AA256" i="7"/>
  <c r="AA257" i="7" s="1"/>
  <c r="AA294" i="7"/>
  <c r="AA275" i="7"/>
  <c r="AA276" i="7" s="1"/>
  <c r="I258" i="7"/>
  <c r="I277" i="7"/>
  <c r="I296" i="7"/>
  <c r="I295" i="7" s="1"/>
  <c r="AC239" i="7"/>
  <c r="AC256" i="7"/>
  <c r="AC257" i="7" s="1"/>
  <c r="AC275" i="7"/>
  <c r="AC276" i="7" s="1"/>
  <c r="AC294" i="7"/>
  <c r="K239" i="7"/>
  <c r="K256" i="7"/>
  <c r="K257" i="7" s="1"/>
  <c r="K294" i="7"/>
  <c r="K275" i="7"/>
  <c r="K276" i="7" s="1"/>
  <c r="X258" i="7"/>
  <c r="X296" i="7"/>
  <c r="X295" i="7" s="1"/>
  <c r="X277" i="7"/>
  <c r="L239" i="7"/>
  <c r="L256" i="7"/>
  <c r="L257" i="7" s="1"/>
  <c r="L275" i="7"/>
  <c r="L276" i="7" s="1"/>
  <c r="L294" i="7"/>
  <c r="S258" i="7"/>
  <c r="S277" i="7"/>
  <c r="S296" i="7"/>
  <c r="S295" i="7" s="1"/>
  <c r="R258" i="7"/>
  <c r="R277" i="7"/>
  <c r="R296" i="7"/>
  <c r="R295" i="7" s="1"/>
  <c r="V258" i="7"/>
  <c r="V277" i="7"/>
  <c r="V296" i="7"/>
  <c r="V295" i="7" s="1"/>
  <c r="U258" i="7"/>
  <c r="U277" i="7"/>
  <c r="U296" i="7"/>
  <c r="U295" i="7" s="1"/>
  <c r="I239" i="7"/>
  <c r="I256" i="7"/>
  <c r="I257" i="7" s="1"/>
  <c r="I275" i="7"/>
  <c r="I276" i="7" s="1"/>
  <c r="I294" i="7"/>
  <c r="Y258" i="7"/>
  <c r="Y277" i="7"/>
  <c r="Y296" i="7"/>
  <c r="Y295" i="7" s="1"/>
  <c r="O239" i="7"/>
  <c r="O256" i="7"/>
  <c r="O257" i="7" s="1"/>
  <c r="O294" i="7"/>
  <c r="O275" i="7"/>
  <c r="O276" i="7" s="1"/>
  <c r="T258" i="7"/>
  <c r="T296" i="7"/>
  <c r="T295" i="7" s="1"/>
  <c r="T277" i="7"/>
  <c r="U239" i="7"/>
  <c r="U256" i="7"/>
  <c r="U257" i="7" s="1"/>
  <c r="U275" i="7"/>
  <c r="U276" i="7" s="1"/>
  <c r="U294" i="7"/>
  <c r="M239" i="7"/>
  <c r="M256" i="7"/>
  <c r="M257" i="7" s="1"/>
  <c r="M275" i="7"/>
  <c r="M276" i="7" s="1"/>
  <c r="M294" i="7"/>
  <c r="T239" i="7"/>
  <c r="T275" i="7"/>
  <c r="T276" i="7" s="1"/>
  <c r="T294" i="7"/>
  <c r="T256" i="7"/>
  <c r="T257" i="7" s="1"/>
  <c r="H239" i="7"/>
  <c r="H275" i="7"/>
  <c r="H276" i="7" s="1"/>
  <c r="H294" i="7"/>
  <c r="H256" i="7"/>
  <c r="H257" i="7" s="1"/>
  <c r="J239" i="7"/>
  <c r="J256" i="7"/>
  <c r="J275" i="7"/>
  <c r="J276" i="7" s="1"/>
  <c r="J294" i="7"/>
  <c r="Q239" i="7"/>
  <c r="Q256" i="7"/>
  <c r="Q257" i="7" s="1"/>
  <c r="Q275" i="7"/>
  <c r="Q276" i="7" s="1"/>
  <c r="Q294" i="7"/>
  <c r="N239" i="7"/>
  <c r="N256" i="7"/>
  <c r="N275" i="7"/>
  <c r="N276" i="7" s="1"/>
  <c r="N294" i="7"/>
  <c r="AB239" i="7"/>
  <c r="AB256" i="7"/>
  <c r="AB257" i="7" s="1"/>
  <c r="AB275" i="7"/>
  <c r="AB276" i="7" s="1"/>
  <c r="AB294" i="7"/>
  <c r="P239" i="7"/>
  <c r="P275" i="7"/>
  <c r="P276" i="7" s="1"/>
  <c r="P256" i="7"/>
  <c r="P257" i="7" s="1"/>
  <c r="P294" i="7"/>
  <c r="K277" i="7"/>
  <c r="K296" i="7"/>
  <c r="K295" i="7" s="1"/>
  <c r="K258" i="7"/>
  <c r="AA277" i="7"/>
  <c r="AA296" i="7"/>
  <c r="AA295" i="7" s="1"/>
  <c r="AA258" i="7"/>
  <c r="J258" i="7"/>
  <c r="J277" i="7"/>
  <c r="J296" i="7"/>
  <c r="J295" i="7" s="1"/>
  <c r="Z258" i="7"/>
  <c r="Z277" i="7"/>
  <c r="Z296" i="7"/>
  <c r="Z295" i="7" s="1"/>
  <c r="AC258" i="7"/>
  <c r="AC277" i="7"/>
  <c r="AC296" i="7"/>
  <c r="AC295" i="7" s="1"/>
  <c r="P258" i="7"/>
  <c r="P296" i="7"/>
  <c r="P295" i="7" s="1"/>
  <c r="P277" i="7"/>
  <c r="AB258" i="7"/>
  <c r="AB296" i="7"/>
  <c r="AB295" i="7" s="1"/>
  <c r="AB277" i="7"/>
  <c r="W258" i="7"/>
  <c r="W277" i="7"/>
  <c r="W296" i="7"/>
  <c r="W295" i="7" s="1"/>
  <c r="F231" i="7"/>
  <c r="F230" i="7"/>
  <c r="F229" i="7"/>
  <c r="F226" i="7"/>
  <c r="F227" i="7" s="1"/>
  <c r="F225" i="7"/>
  <c r="F216" i="7"/>
  <c r="F217" i="7" s="1"/>
  <c r="F215" i="7"/>
  <c r="F212" i="7"/>
  <c r="F201" i="7"/>
  <c r="F200" i="7"/>
  <c r="F199" i="7"/>
  <c r="F194" i="7"/>
  <c r="F161" i="7"/>
  <c r="F160" i="7"/>
  <c r="F159" i="7"/>
  <c r="F156" i="7"/>
  <c r="F143" i="7"/>
  <c r="F132" i="7"/>
  <c r="F131" i="7"/>
  <c r="F130" i="7"/>
  <c r="F127" i="7"/>
  <c r="F149" i="7" s="1"/>
  <c r="F197" i="7" s="1"/>
  <c r="F117" i="7"/>
  <c r="F113" i="7"/>
  <c r="F111" i="7"/>
  <c r="F110" i="7"/>
  <c r="F109" i="7"/>
  <c r="F108" i="7"/>
  <c r="D231" i="7"/>
  <c r="D230" i="7"/>
  <c r="D229" i="7"/>
  <c r="D226" i="7"/>
  <c r="D227" i="7" s="1"/>
  <c r="D225" i="7"/>
  <c r="D216" i="7"/>
  <c r="D146" i="7" s="1"/>
  <c r="D215" i="7"/>
  <c r="D201" i="7"/>
  <c r="D200" i="7"/>
  <c r="D199" i="7"/>
  <c r="D194" i="7"/>
  <c r="D161" i="7"/>
  <c r="D160" i="7"/>
  <c r="D159" i="7"/>
  <c r="D156" i="7"/>
  <c r="D143" i="7"/>
  <c r="D132" i="7"/>
  <c r="D131" i="7"/>
  <c r="D130" i="7"/>
  <c r="D127" i="7"/>
  <c r="D113" i="7"/>
  <c r="D111" i="7"/>
  <c r="D110" i="7"/>
  <c r="D109" i="7"/>
  <c r="D108" i="7"/>
  <c r="D106" i="7"/>
  <c r="D101" i="7"/>
  <c r="D100" i="7"/>
  <c r="D99" i="7"/>
  <c r="H105" i="7"/>
  <c r="G105" i="7"/>
  <c r="F105" i="7"/>
  <c r="D232" i="7" l="1"/>
  <c r="D202" i="7"/>
  <c r="O26" i="7"/>
  <c r="O100" i="7" s="1"/>
  <c r="O102" i="7" s="1"/>
  <c r="Q12" i="6"/>
  <c r="G13" i="5"/>
  <c r="G25" i="5"/>
  <c r="I101" i="7"/>
  <c r="I103" i="7" s="1"/>
  <c r="I104" i="7" s="1"/>
  <c r="I124" i="7" s="1"/>
  <c r="N101" i="7"/>
  <c r="N103" i="7" s="1"/>
  <c r="N104" i="7" s="1"/>
  <c r="N124" i="7" s="1"/>
  <c r="J101" i="7"/>
  <c r="J103" i="7" s="1"/>
  <c r="J104" i="7" s="1"/>
  <c r="J124" i="7" s="1"/>
  <c r="L101" i="7"/>
  <c r="L103" i="7" s="1"/>
  <c r="L104" i="7" s="1"/>
  <c r="L124" i="7" s="1"/>
  <c r="F101" i="7"/>
  <c r="F103" i="7" s="1"/>
  <c r="H101" i="7"/>
  <c r="H103" i="7" s="1"/>
  <c r="H104" i="7" s="1"/>
  <c r="H124" i="7" s="1"/>
  <c r="M101" i="7"/>
  <c r="M103" i="7" s="1"/>
  <c r="M104" i="7" s="1"/>
  <c r="M124" i="7" s="1"/>
  <c r="K101" i="7"/>
  <c r="K103" i="7" s="1"/>
  <c r="K104" i="7" s="1"/>
  <c r="K124" i="7" s="1"/>
  <c r="G101" i="7"/>
  <c r="G103" i="7" s="1"/>
  <c r="G104" i="7" s="1"/>
  <c r="G124" i="7" s="1"/>
  <c r="O101" i="7"/>
  <c r="O103" i="7" s="1"/>
  <c r="N257" i="7"/>
  <c r="J257" i="7"/>
  <c r="Z257" i="7"/>
  <c r="R257" i="7"/>
  <c r="V257" i="7"/>
  <c r="K105" i="7"/>
  <c r="K27" i="7"/>
  <c r="K28" i="7" s="1"/>
  <c r="I105" i="7"/>
  <c r="I27" i="7"/>
  <c r="I28" i="7" s="1"/>
  <c r="M105" i="7"/>
  <c r="M27" i="7"/>
  <c r="M28" i="7" s="1"/>
  <c r="L105" i="7"/>
  <c r="L27" i="7"/>
  <c r="L28" i="7" s="1"/>
  <c r="J105" i="7"/>
  <c r="J27" i="7"/>
  <c r="J28" i="7" s="1"/>
  <c r="N105" i="7"/>
  <c r="N27" i="7"/>
  <c r="N28" i="7" s="1"/>
  <c r="F133" i="7"/>
  <c r="F232" i="7"/>
  <c r="F233" i="7" s="1"/>
  <c r="F234" i="7" s="1"/>
  <c r="F102" i="7"/>
  <c r="F162" i="7"/>
  <c r="F202" i="7"/>
  <c r="F203" i="7" s="1"/>
  <c r="F204" i="7" s="1"/>
  <c r="F228" i="7"/>
  <c r="F148" i="7"/>
  <c r="F146" i="7"/>
  <c r="F147" i="7" s="1"/>
  <c r="O105" i="7" l="1"/>
  <c r="O104" i="7"/>
  <c r="O124" i="7" s="1"/>
  <c r="O27" i="7"/>
  <c r="O28" i="7" s="1"/>
  <c r="O31" i="7" s="1"/>
  <c r="P26" i="7"/>
  <c r="Q13" i="6"/>
  <c r="G14" i="5"/>
  <c r="G26" i="5"/>
  <c r="Q25" i="6"/>
  <c r="AB26" i="7"/>
  <c r="G106" i="7"/>
  <c r="G107" i="7" s="1"/>
  <c r="G118" i="7" s="1"/>
  <c r="G67" i="7" s="1"/>
  <c r="H106" i="7"/>
  <c r="H107" i="7" s="1"/>
  <c r="H114" i="7" s="1"/>
  <c r="H137" i="7" s="1"/>
  <c r="N31" i="7"/>
  <c r="N30" i="7"/>
  <c r="N29" i="7"/>
  <c r="I31" i="7"/>
  <c r="I30" i="7"/>
  <c r="I29" i="7"/>
  <c r="L31" i="7"/>
  <c r="L30" i="7"/>
  <c r="L29" i="7"/>
  <c r="J31" i="7"/>
  <c r="J30" i="7"/>
  <c r="J29" i="7"/>
  <c r="M29" i="7"/>
  <c r="M31" i="7"/>
  <c r="M30" i="7"/>
  <c r="K30" i="7"/>
  <c r="K29" i="7"/>
  <c r="K31" i="7"/>
  <c r="J106" i="7"/>
  <c r="J107" i="7" s="1"/>
  <c r="M106" i="7"/>
  <c r="M107" i="7" s="1"/>
  <c r="K106" i="7"/>
  <c r="K107" i="7" s="1"/>
  <c r="N106" i="7"/>
  <c r="N107" i="7" s="1"/>
  <c r="L106" i="7"/>
  <c r="L107" i="7" s="1"/>
  <c r="I106" i="7"/>
  <c r="I107" i="7" s="1"/>
  <c r="J32" i="7"/>
  <c r="J33" i="7" s="1"/>
  <c r="M32" i="7"/>
  <c r="M33" i="7" s="1"/>
  <c r="K32" i="7"/>
  <c r="K33" i="7" s="1"/>
  <c r="N32" i="7"/>
  <c r="N33" i="7" s="1"/>
  <c r="L32" i="7"/>
  <c r="L33" i="7" s="1"/>
  <c r="I32" i="7"/>
  <c r="F292" i="7"/>
  <c r="F273" i="7"/>
  <c r="F254" i="7"/>
  <c r="F104" i="7"/>
  <c r="F214" i="7"/>
  <c r="F235" i="7"/>
  <c r="F236" i="7" s="1"/>
  <c r="F237" i="7"/>
  <c r="O106" i="7" l="1"/>
  <c r="O107" i="7" s="1"/>
  <c r="O123" i="7" s="1"/>
  <c r="O87" i="7" s="1"/>
  <c r="O30" i="7"/>
  <c r="O32" i="7"/>
  <c r="O33" i="7" s="1"/>
  <c r="O29" i="7"/>
  <c r="Q26" i="7"/>
  <c r="Q14" i="6"/>
  <c r="P100" i="7"/>
  <c r="P105" i="7"/>
  <c r="P27" i="7"/>
  <c r="P28" i="7" s="1"/>
  <c r="AB100" i="7"/>
  <c r="AB105" i="7"/>
  <c r="AB27" i="7"/>
  <c r="AB28" i="7" s="1"/>
  <c r="Q26" i="6"/>
  <c r="N27" i="6" s="1"/>
  <c r="AC26" i="7"/>
  <c r="AC23" i="7" s="1"/>
  <c r="G122" i="7"/>
  <c r="G86" i="7" s="1"/>
  <c r="H115" i="7"/>
  <c r="H193" i="7" s="1"/>
  <c r="H196" i="7" s="1"/>
  <c r="H263" i="7" s="1"/>
  <c r="H119" i="7"/>
  <c r="H68" i="7" s="1"/>
  <c r="H123" i="7"/>
  <c r="H87" i="7" s="1"/>
  <c r="H118" i="7"/>
  <c r="H67" i="7" s="1"/>
  <c r="H112" i="7"/>
  <c r="H116" i="7" s="1"/>
  <c r="H120" i="7" s="1"/>
  <c r="H122" i="7"/>
  <c r="H86" i="7" s="1"/>
  <c r="G115" i="7"/>
  <c r="G193" i="7" s="1"/>
  <c r="G196" i="7" s="1"/>
  <c r="G244" i="7" s="1"/>
  <c r="G112" i="7"/>
  <c r="G116" i="7" s="1"/>
  <c r="G120" i="7" s="1"/>
  <c r="G114" i="7"/>
  <c r="G137" i="7" s="1"/>
  <c r="G123" i="7"/>
  <c r="G87" i="7" s="1"/>
  <c r="G119" i="7"/>
  <c r="G68" i="7" s="1"/>
  <c r="G69" i="7" s="1"/>
  <c r="H48" i="7"/>
  <c r="F124" i="7"/>
  <c r="F106" i="7"/>
  <c r="F107" i="7" s="1"/>
  <c r="F112" i="7" s="1"/>
  <c r="F116" i="7" s="1"/>
  <c r="F120" i="7" s="1"/>
  <c r="I122" i="7"/>
  <c r="I86" i="7" s="1"/>
  <c r="I115" i="7"/>
  <c r="I49" i="7" s="1"/>
  <c r="I112" i="7"/>
  <c r="I116" i="7" s="1"/>
  <c r="I120" i="7" s="1"/>
  <c r="I114" i="7"/>
  <c r="I48" i="7" s="1"/>
  <c r="I118" i="7"/>
  <c r="I67" i="7" s="1"/>
  <c r="I119" i="7"/>
  <c r="I68" i="7" s="1"/>
  <c r="I123" i="7"/>
  <c r="I87" i="7" s="1"/>
  <c r="L118" i="7"/>
  <c r="L67" i="7" s="1"/>
  <c r="L123" i="7"/>
  <c r="L87" i="7" s="1"/>
  <c r="L115" i="7"/>
  <c r="L49" i="7" s="1"/>
  <c r="L112" i="7"/>
  <c r="L116" i="7" s="1"/>
  <c r="L120" i="7" s="1"/>
  <c r="L122" i="7"/>
  <c r="L86" i="7" s="1"/>
  <c r="L119" i="7"/>
  <c r="L68" i="7" s="1"/>
  <c r="L114" i="7"/>
  <c r="L48" i="7" s="1"/>
  <c r="K118" i="7"/>
  <c r="K67" i="7" s="1"/>
  <c r="K114" i="7"/>
  <c r="K137" i="7" s="1"/>
  <c r="K115" i="7"/>
  <c r="K49" i="7" s="1"/>
  <c r="K122" i="7"/>
  <c r="K86" i="7" s="1"/>
  <c r="K123" i="7"/>
  <c r="K87" i="7" s="1"/>
  <c r="K112" i="7"/>
  <c r="K116" i="7" s="1"/>
  <c r="K120" i="7" s="1"/>
  <c r="K119" i="7"/>
  <c r="K68" i="7" s="1"/>
  <c r="J118" i="7"/>
  <c r="J67" i="7" s="1"/>
  <c r="J122" i="7"/>
  <c r="J86" i="7" s="1"/>
  <c r="J114" i="7"/>
  <c r="J137" i="7" s="1"/>
  <c r="J119" i="7"/>
  <c r="J68" i="7" s="1"/>
  <c r="J115" i="7"/>
  <c r="J49" i="7" s="1"/>
  <c r="J112" i="7"/>
  <c r="J116" i="7" s="1"/>
  <c r="J120" i="7" s="1"/>
  <c r="J123" i="7"/>
  <c r="J87" i="7" s="1"/>
  <c r="N122" i="7"/>
  <c r="N86" i="7" s="1"/>
  <c r="N119" i="7"/>
  <c r="N68" i="7" s="1"/>
  <c r="N115" i="7"/>
  <c r="N193" i="7" s="1"/>
  <c r="N196" i="7" s="1"/>
  <c r="N244" i="7" s="1"/>
  <c r="N118" i="7"/>
  <c r="N67" i="7" s="1"/>
  <c r="N114" i="7"/>
  <c r="N48" i="7" s="1"/>
  <c r="N112" i="7"/>
  <c r="N116" i="7" s="1"/>
  <c r="N120" i="7" s="1"/>
  <c r="N123" i="7"/>
  <c r="N87" i="7" s="1"/>
  <c r="M115" i="7"/>
  <c r="M112" i="7"/>
  <c r="M116" i="7" s="1"/>
  <c r="M120" i="7" s="1"/>
  <c r="M123" i="7"/>
  <c r="M87" i="7" s="1"/>
  <c r="M114" i="7"/>
  <c r="M48" i="7" s="1"/>
  <c r="M118" i="7"/>
  <c r="M67" i="7" s="1"/>
  <c r="M122" i="7"/>
  <c r="M86" i="7" s="1"/>
  <c r="M119" i="7"/>
  <c r="M68" i="7" s="1"/>
  <c r="I33" i="7"/>
  <c r="F274" i="7"/>
  <c r="F255" i="7"/>
  <c r="F293" i="7"/>
  <c r="H186" i="7"/>
  <c r="H174" i="7" s="1"/>
  <c r="H81" i="7" s="1"/>
  <c r="H128" i="7"/>
  <c r="H134" i="7" s="1"/>
  <c r="F240" i="7"/>
  <c r="F238" i="7"/>
  <c r="O114" i="7" l="1"/>
  <c r="O137" i="7" s="1"/>
  <c r="O186" i="7" s="1"/>
  <c r="O174" i="7" s="1"/>
  <c r="O81" i="7" s="1"/>
  <c r="O122" i="7"/>
  <c r="O86" i="7" s="1"/>
  <c r="O89" i="7" s="1"/>
  <c r="O90" i="7" s="1"/>
  <c r="O91" i="7" s="1"/>
  <c r="O115" i="7"/>
  <c r="O193" i="7" s="1"/>
  <c r="O196" i="7" s="1"/>
  <c r="O263" i="7" s="1"/>
  <c r="O119" i="7"/>
  <c r="O68" i="7" s="1"/>
  <c r="O112" i="7"/>
  <c r="O116" i="7" s="1"/>
  <c r="O120" i="7" s="1"/>
  <c r="O118" i="7"/>
  <c r="O67" i="7" s="1"/>
  <c r="AB102" i="7"/>
  <c r="AB101" i="7"/>
  <c r="AB103" i="7" s="1"/>
  <c r="P102" i="7"/>
  <c r="P101" i="7"/>
  <c r="P103" i="7" s="1"/>
  <c r="G15" i="5"/>
  <c r="P30" i="7"/>
  <c r="P32" i="7"/>
  <c r="P31" i="7"/>
  <c r="P29" i="7"/>
  <c r="G16" i="5"/>
  <c r="Q100" i="7"/>
  <c r="Q105" i="7"/>
  <c r="Q27" i="7"/>
  <c r="Q28" i="7" s="1"/>
  <c r="G128" i="7"/>
  <c r="G134" i="7" s="1"/>
  <c r="G138" i="7" s="1"/>
  <c r="G129" i="7" s="1"/>
  <c r="G150" i="7" s="1"/>
  <c r="G145" i="7" s="1"/>
  <c r="G153" i="7" s="1"/>
  <c r="AC100" i="7"/>
  <c r="AC27" i="7"/>
  <c r="AC28" i="7" s="1"/>
  <c r="AC105" i="7"/>
  <c r="AB32" i="7"/>
  <c r="AB31" i="7"/>
  <c r="AB30" i="7"/>
  <c r="AB29" i="7"/>
  <c r="H244" i="7"/>
  <c r="G89" i="7"/>
  <c r="G90" i="7" s="1"/>
  <c r="G91" i="7" s="1"/>
  <c r="H69" i="7"/>
  <c r="L50" i="7"/>
  <c r="H282" i="7"/>
  <c r="G49" i="7"/>
  <c r="H49" i="7"/>
  <c r="H50" i="7" s="1"/>
  <c r="H88" i="7"/>
  <c r="H70" i="7"/>
  <c r="H71" i="7" s="1"/>
  <c r="H72" i="7" s="1"/>
  <c r="H198" i="7"/>
  <c r="H205" i="7" s="1"/>
  <c r="H208" i="7" s="1"/>
  <c r="H89" i="7"/>
  <c r="H90" i="7" s="1"/>
  <c r="H91" i="7" s="1"/>
  <c r="G198" i="7"/>
  <c r="G205" i="7" s="1"/>
  <c r="G282" i="7"/>
  <c r="G186" i="7"/>
  <c r="G174" i="7" s="1"/>
  <c r="G81" i="7" s="1"/>
  <c r="G263" i="7"/>
  <c r="G70" i="7"/>
  <c r="G71" i="7" s="1"/>
  <c r="G72" i="7" s="1"/>
  <c r="I137" i="7"/>
  <c r="G48" i="7"/>
  <c r="G88" i="7"/>
  <c r="K186" i="7"/>
  <c r="K174" i="7" s="1"/>
  <c r="K81" i="7" s="1"/>
  <c r="K128" i="7"/>
  <c r="K134" i="7" s="1"/>
  <c r="N282" i="7"/>
  <c r="K48" i="7"/>
  <c r="K51" i="7" s="1"/>
  <c r="K52" i="7" s="1"/>
  <c r="K53" i="7" s="1"/>
  <c r="I69" i="7"/>
  <c r="J89" i="7"/>
  <c r="J90" i="7" s="1"/>
  <c r="J91" i="7" s="1"/>
  <c r="L88" i="7"/>
  <c r="I70" i="7"/>
  <c r="I71" i="7" s="1"/>
  <c r="I72" i="7" s="1"/>
  <c r="J88" i="7"/>
  <c r="J186" i="7"/>
  <c r="J174" i="7" s="1"/>
  <c r="J81" i="7" s="1"/>
  <c r="J70" i="7"/>
  <c r="J71" i="7" s="1"/>
  <c r="J72" i="7" s="1"/>
  <c r="L89" i="7"/>
  <c r="L90" i="7" s="1"/>
  <c r="L91" i="7" s="1"/>
  <c r="L69" i="7"/>
  <c r="N263" i="7"/>
  <c r="N198" i="7"/>
  <c r="N205" i="7" s="1"/>
  <c r="N49" i="7"/>
  <c r="N50" i="7" s="1"/>
  <c r="M69" i="7"/>
  <c r="L70" i="7"/>
  <c r="L71" i="7" s="1"/>
  <c r="L72" i="7" s="1"/>
  <c r="M137" i="7"/>
  <c r="N88" i="7"/>
  <c r="I51" i="7"/>
  <c r="I52" i="7" s="1"/>
  <c r="I53" i="7" s="1"/>
  <c r="J128" i="7"/>
  <c r="J134" i="7" s="1"/>
  <c r="J135" i="7" s="1"/>
  <c r="M70" i="7"/>
  <c r="M71" i="7" s="1"/>
  <c r="M72" i="7" s="1"/>
  <c r="J48" i="7"/>
  <c r="J51" i="7" s="1"/>
  <c r="J52" i="7" s="1"/>
  <c r="J53" i="7" s="1"/>
  <c r="K193" i="7"/>
  <c r="K196" i="7" s="1"/>
  <c r="K198" i="7" s="1"/>
  <c r="K205" i="7" s="1"/>
  <c r="K264" i="7" s="1"/>
  <c r="N69" i="7"/>
  <c r="K70" i="7"/>
  <c r="K71" i="7" s="1"/>
  <c r="K72" i="7" s="1"/>
  <c r="I88" i="7"/>
  <c r="I50" i="7"/>
  <c r="I193" i="7"/>
  <c r="I196" i="7" s="1"/>
  <c r="I282" i="7" s="1"/>
  <c r="N89" i="7"/>
  <c r="N90" i="7" s="1"/>
  <c r="N91" i="7" s="1"/>
  <c r="J193" i="7"/>
  <c r="J196" i="7" s="1"/>
  <c r="J282" i="7" s="1"/>
  <c r="N70" i="7"/>
  <c r="N71" i="7" s="1"/>
  <c r="N72" i="7" s="1"/>
  <c r="M88" i="7"/>
  <c r="J69" i="7"/>
  <c r="K88" i="7"/>
  <c r="L51" i="7"/>
  <c r="L52" i="7" s="1"/>
  <c r="L53" i="7" s="1"/>
  <c r="F115" i="7"/>
  <c r="F114" i="7"/>
  <c r="F122" i="7"/>
  <c r="F86" i="7" s="1"/>
  <c r="F123" i="7"/>
  <c r="F87" i="7" s="1"/>
  <c r="F119" i="7"/>
  <c r="F68" i="7" s="1"/>
  <c r="F118" i="7"/>
  <c r="F67" i="7" s="1"/>
  <c r="N137" i="7"/>
  <c r="K69" i="7"/>
  <c r="I89" i="7"/>
  <c r="I90" i="7" s="1"/>
  <c r="I91" i="7" s="1"/>
  <c r="L137" i="7"/>
  <c r="K89" i="7"/>
  <c r="K90" i="7" s="1"/>
  <c r="K91" i="7" s="1"/>
  <c r="M49" i="7"/>
  <c r="M193" i="7"/>
  <c r="M196" i="7" s="1"/>
  <c r="L193" i="7"/>
  <c r="L196" i="7" s="1"/>
  <c r="L263" i="7" s="1"/>
  <c r="M89" i="7"/>
  <c r="M90" i="7" s="1"/>
  <c r="M91" i="7" s="1"/>
  <c r="F296" i="7"/>
  <c r="F295" i="7" s="1"/>
  <c r="F258" i="7"/>
  <c r="F277" i="7"/>
  <c r="F275" i="7"/>
  <c r="F276" i="7" s="1"/>
  <c r="F256" i="7"/>
  <c r="F257" i="7" s="1"/>
  <c r="F294" i="7"/>
  <c r="H180" i="7"/>
  <c r="H43" i="7"/>
  <c r="H138" i="7"/>
  <c r="H129" i="7" s="1"/>
  <c r="H150" i="7" s="1"/>
  <c r="H145" i="7" s="1"/>
  <c r="H153" i="7" s="1"/>
  <c r="H136" i="7"/>
  <c r="H135" i="7"/>
  <c r="F239" i="7"/>
  <c r="O88" i="7" l="1"/>
  <c r="O69" i="7"/>
  <c r="O282" i="7"/>
  <c r="O128" i="7"/>
  <c r="O134" i="7" s="1"/>
  <c r="O138" i="7" s="1"/>
  <c r="O129" i="7" s="1"/>
  <c r="O140" i="7" s="1"/>
  <c r="O48" i="7"/>
  <c r="O49" i="7"/>
  <c r="O198" i="7"/>
  <c r="O205" i="7" s="1"/>
  <c r="O206" i="7" s="1"/>
  <c r="O207" i="7" s="1"/>
  <c r="O244" i="7"/>
  <c r="O70" i="7"/>
  <c r="O71" i="7" s="1"/>
  <c r="O72" i="7" s="1"/>
  <c r="P33" i="7"/>
  <c r="AC102" i="7"/>
  <c r="AC101" i="7"/>
  <c r="AC103" i="7" s="1"/>
  <c r="Q102" i="7"/>
  <c r="Q101" i="7"/>
  <c r="Q103" i="7" s="1"/>
  <c r="P104" i="7"/>
  <c r="AB104" i="7"/>
  <c r="Q31" i="7"/>
  <c r="Q29" i="7"/>
  <c r="Q30" i="7"/>
  <c r="Q32" i="7"/>
  <c r="Q33" i="7" s="1"/>
  <c r="G17" i="5"/>
  <c r="Q15" i="6"/>
  <c r="R26" i="7"/>
  <c r="Q16" i="6"/>
  <c r="S26" i="7"/>
  <c r="H140" i="7"/>
  <c r="H144" i="7"/>
  <c r="N186" i="7"/>
  <c r="N174" i="7" s="1"/>
  <c r="N81" i="7" s="1"/>
  <c r="I128" i="7"/>
  <c r="I134" i="7" s="1"/>
  <c r="I136" i="7" s="1"/>
  <c r="AB33" i="7"/>
  <c r="AC31" i="7"/>
  <c r="AC30" i="7"/>
  <c r="AC29" i="7"/>
  <c r="AC32" i="7"/>
  <c r="G35" i="7"/>
  <c r="H51" i="7"/>
  <c r="H52" i="7" s="1"/>
  <c r="H53" i="7" s="1"/>
  <c r="G51" i="7"/>
  <c r="G52" i="7" s="1"/>
  <c r="G53" i="7" s="1"/>
  <c r="I35" i="7"/>
  <c r="H35" i="7"/>
  <c r="J35" i="7"/>
  <c r="G180" i="7"/>
  <c r="G62" i="7" s="1"/>
  <c r="G43" i="7"/>
  <c r="G50" i="7"/>
  <c r="L35" i="7"/>
  <c r="K35" i="7"/>
  <c r="G144" i="7"/>
  <c r="I186" i="7"/>
  <c r="I174" i="7" s="1"/>
  <c r="I81" i="7" s="1"/>
  <c r="N35" i="7"/>
  <c r="G140" i="7"/>
  <c r="K180" i="7"/>
  <c r="K62" i="7" s="1"/>
  <c r="K43" i="7"/>
  <c r="K263" i="7"/>
  <c r="K50" i="7"/>
  <c r="L244" i="7"/>
  <c r="L198" i="7"/>
  <c r="L205" i="7" s="1"/>
  <c r="L283" i="7" s="1"/>
  <c r="L282" i="7"/>
  <c r="K283" i="7"/>
  <c r="J136" i="7"/>
  <c r="L186" i="7"/>
  <c r="L180" i="7" s="1"/>
  <c r="J180" i="7"/>
  <c r="J62" i="7" s="1"/>
  <c r="M128" i="7"/>
  <c r="M134" i="7" s="1"/>
  <c r="M136" i="7" s="1"/>
  <c r="J43" i="7"/>
  <c r="O43" i="7"/>
  <c r="J198" i="7"/>
  <c r="J205" i="7" s="1"/>
  <c r="J206" i="7" s="1"/>
  <c r="J207" i="7" s="1"/>
  <c r="J263" i="7"/>
  <c r="K213" i="7"/>
  <c r="K249" i="7" s="1"/>
  <c r="O180" i="7"/>
  <c r="O62" i="7" s="1"/>
  <c r="J138" i="7"/>
  <c r="K245" i="7"/>
  <c r="K208" i="7"/>
  <c r="K286" i="7" s="1"/>
  <c r="K285" i="7" s="1"/>
  <c r="J244" i="7"/>
  <c r="N51" i="7"/>
  <c r="N52" i="7" s="1"/>
  <c r="N53" i="7" s="1"/>
  <c r="K244" i="7"/>
  <c r="K206" i="7"/>
  <c r="K265" i="7" s="1"/>
  <c r="K282" i="7"/>
  <c r="I244" i="7"/>
  <c r="M186" i="7"/>
  <c r="M174" i="7" s="1"/>
  <c r="M81" i="7" s="1"/>
  <c r="J50" i="7"/>
  <c r="I263" i="7"/>
  <c r="I198" i="7"/>
  <c r="I205" i="7" s="1"/>
  <c r="I208" i="7" s="1"/>
  <c r="L128" i="7"/>
  <c r="L134" i="7" s="1"/>
  <c r="L138" i="7" s="1"/>
  <c r="F70" i="7"/>
  <c r="F71" i="7" s="1"/>
  <c r="F72" i="7" s="1"/>
  <c r="F89" i="7"/>
  <c r="F90" i="7" s="1"/>
  <c r="F91" i="7" s="1"/>
  <c r="N128" i="7"/>
  <c r="N134" i="7" s="1"/>
  <c r="N135" i="7" s="1"/>
  <c r="F88" i="7"/>
  <c r="F69" i="7"/>
  <c r="F137" i="7"/>
  <c r="F48" i="7"/>
  <c r="F49" i="7"/>
  <c r="F193" i="7"/>
  <c r="F196" i="7" s="1"/>
  <c r="M50" i="7"/>
  <c r="M51" i="7"/>
  <c r="M52" i="7" s="1"/>
  <c r="M53" i="7" s="1"/>
  <c r="M35" i="7" s="1"/>
  <c r="M198" i="7"/>
  <c r="M205" i="7" s="1"/>
  <c r="M245" i="7" s="1"/>
  <c r="M282" i="7"/>
  <c r="M244" i="7"/>
  <c r="M263" i="7"/>
  <c r="H206" i="7"/>
  <c r="H245" i="7"/>
  <c r="H264" i="7"/>
  <c r="H283" i="7"/>
  <c r="N206" i="7"/>
  <c r="N245" i="7"/>
  <c r="N264" i="7"/>
  <c r="N283" i="7"/>
  <c r="O265" i="7"/>
  <c r="H248" i="7"/>
  <c r="H267" i="7"/>
  <c r="H286" i="7"/>
  <c r="H213" i="7"/>
  <c r="H218" i="7" s="1"/>
  <c r="N208" i="7"/>
  <c r="O208" i="7"/>
  <c r="G206" i="7"/>
  <c r="G245" i="7"/>
  <c r="G264" i="7"/>
  <c r="G283" i="7"/>
  <c r="G208" i="7"/>
  <c r="H62" i="7"/>
  <c r="G213" i="7"/>
  <c r="H139" i="7"/>
  <c r="G139" i="7"/>
  <c r="N213" i="7"/>
  <c r="N218" i="7" s="1"/>
  <c r="K136" i="7"/>
  <c r="K135" i="7"/>
  <c r="K138" i="7"/>
  <c r="K129" i="7" s="1"/>
  <c r="H166" i="7"/>
  <c r="H151" i="7"/>
  <c r="H152" i="7" s="1"/>
  <c r="G135" i="7"/>
  <c r="G136" i="7"/>
  <c r="G151" i="7"/>
  <c r="G152" i="7" s="1"/>
  <c r="G166" i="7"/>
  <c r="O135" i="7" l="1"/>
  <c r="O136" i="7"/>
  <c r="O139" i="7"/>
  <c r="O150" i="7"/>
  <c r="O144" i="7" s="1"/>
  <c r="O51" i="7"/>
  <c r="O52" i="7" s="1"/>
  <c r="O53" i="7" s="1"/>
  <c r="O213" i="7"/>
  <c r="O218" i="7" s="1"/>
  <c r="O250" i="7" s="1"/>
  <c r="O35" i="7"/>
  <c r="O246" i="7"/>
  <c r="O247" i="7" s="1"/>
  <c r="O264" i="7"/>
  <c r="O284" i="7"/>
  <c r="O283" i="7"/>
  <c r="O245" i="7"/>
  <c r="O50" i="7"/>
  <c r="AB124" i="7"/>
  <c r="AB106" i="7"/>
  <c r="AB107" i="7" s="1"/>
  <c r="P124" i="7"/>
  <c r="P106" i="7"/>
  <c r="P107" i="7" s="1"/>
  <c r="Q104" i="7"/>
  <c r="AC104" i="7"/>
  <c r="R100" i="7"/>
  <c r="R105" i="7"/>
  <c r="R27" i="7"/>
  <c r="R28" i="7" s="1"/>
  <c r="Q17" i="6"/>
  <c r="T26" i="7"/>
  <c r="S100" i="7"/>
  <c r="S105" i="7"/>
  <c r="S27" i="7"/>
  <c r="S28" i="7" s="1"/>
  <c r="I135" i="7"/>
  <c r="AC33" i="7"/>
  <c r="I138" i="7"/>
  <c r="I129" i="7" s="1"/>
  <c r="I150" i="7" s="1"/>
  <c r="I144" i="7" s="1"/>
  <c r="N180" i="7"/>
  <c r="N62" i="7" s="1"/>
  <c r="N43" i="7"/>
  <c r="L129" i="7"/>
  <c r="L139" i="7" s="1"/>
  <c r="K150" i="7"/>
  <c r="K140" i="7"/>
  <c r="J129" i="7"/>
  <c r="J139" i="7" s="1"/>
  <c r="I43" i="7"/>
  <c r="I180" i="7"/>
  <c r="I62" i="7" s="1"/>
  <c r="K266" i="7"/>
  <c r="L264" i="7"/>
  <c r="L43" i="7"/>
  <c r="L245" i="7"/>
  <c r="L208" i="7"/>
  <c r="L267" i="7" s="1"/>
  <c r="L206" i="7"/>
  <c r="L265" i="7" s="1"/>
  <c r="L213" i="7"/>
  <c r="L218" i="7" s="1"/>
  <c r="L221" i="7" s="1"/>
  <c r="K248" i="7"/>
  <c r="F35" i="7"/>
  <c r="L174" i="7"/>
  <c r="L81" i="7" s="1"/>
  <c r="M138" i="7"/>
  <c r="M135" i="7"/>
  <c r="I283" i="7"/>
  <c r="I213" i="7"/>
  <c r="I249" i="7" s="1"/>
  <c r="J213" i="7"/>
  <c r="J218" i="7" s="1"/>
  <c r="J250" i="7" s="1"/>
  <c r="M206" i="7"/>
  <c r="M284" i="7" s="1"/>
  <c r="J265" i="7"/>
  <c r="J266" i="7" s="1"/>
  <c r="N138" i="7"/>
  <c r="K268" i="7"/>
  <c r="K218" i="7"/>
  <c r="K288" i="7" s="1"/>
  <c r="K287" i="7"/>
  <c r="K267" i="7"/>
  <c r="M213" i="7"/>
  <c r="M218" i="7" s="1"/>
  <c r="M221" i="7" s="1"/>
  <c r="J246" i="7"/>
  <c r="J247" i="7" s="1"/>
  <c r="J264" i="7"/>
  <c r="K246" i="7"/>
  <c r="K247" i="7" s="1"/>
  <c r="J245" i="7"/>
  <c r="J284" i="7"/>
  <c r="M283" i="7"/>
  <c r="J208" i="7"/>
  <c r="J267" i="7" s="1"/>
  <c r="J283" i="7"/>
  <c r="I206" i="7"/>
  <c r="I284" i="7" s="1"/>
  <c r="M208" i="7"/>
  <c r="M286" i="7" s="1"/>
  <c r="I245" i="7"/>
  <c r="M264" i="7"/>
  <c r="I264" i="7"/>
  <c r="K284" i="7"/>
  <c r="K207" i="7"/>
  <c r="F51" i="7"/>
  <c r="F52" i="7" s="1"/>
  <c r="F53" i="7" s="1"/>
  <c r="M180" i="7"/>
  <c r="M62" i="7" s="1"/>
  <c r="M43" i="7"/>
  <c r="L136" i="7"/>
  <c r="L135" i="7"/>
  <c r="N136" i="7"/>
  <c r="F50" i="7"/>
  <c r="F263" i="7"/>
  <c r="F282" i="7"/>
  <c r="F244" i="7"/>
  <c r="F198" i="7"/>
  <c r="F205" i="7" s="1"/>
  <c r="F128" i="7"/>
  <c r="F186" i="7"/>
  <c r="H207" i="7"/>
  <c r="H265" i="7"/>
  <c r="H246" i="7"/>
  <c r="H284" i="7"/>
  <c r="I248" i="7"/>
  <c r="I267" i="7"/>
  <c r="I286" i="7"/>
  <c r="N249" i="7"/>
  <c r="N268" i="7"/>
  <c r="N287" i="7"/>
  <c r="G218" i="7"/>
  <c r="G219" i="7" s="1"/>
  <c r="G249" i="7"/>
  <c r="G268" i="7"/>
  <c r="G287" i="7"/>
  <c r="N248" i="7"/>
  <c r="N267" i="7"/>
  <c r="N286" i="7"/>
  <c r="H268" i="7"/>
  <c r="H249" i="7"/>
  <c r="H287" i="7"/>
  <c r="H285" i="7"/>
  <c r="O266" i="7"/>
  <c r="G248" i="7"/>
  <c r="G267" i="7"/>
  <c r="G286" i="7"/>
  <c r="O267" i="7"/>
  <c r="O248" i="7"/>
  <c r="O286" i="7"/>
  <c r="O249" i="7"/>
  <c r="N221" i="7"/>
  <c r="N250" i="7"/>
  <c r="N269" i="7"/>
  <c r="N288" i="7"/>
  <c r="H221" i="7"/>
  <c r="H250" i="7"/>
  <c r="H269" i="7"/>
  <c r="H288" i="7"/>
  <c r="G207" i="7"/>
  <c r="G246" i="7"/>
  <c r="G284" i="7"/>
  <c r="G265" i="7"/>
  <c r="N207" i="7"/>
  <c r="N246" i="7"/>
  <c r="N284" i="7"/>
  <c r="N265" i="7"/>
  <c r="L62" i="7"/>
  <c r="K139" i="7"/>
  <c r="H157" i="7"/>
  <c r="H219" i="7"/>
  <c r="N219" i="7"/>
  <c r="G157" i="7"/>
  <c r="O221" i="7" l="1"/>
  <c r="O253" i="7" s="1"/>
  <c r="O261" i="7" s="1"/>
  <c r="O93" i="7" s="1"/>
  <c r="O94" i="7" s="1"/>
  <c r="O95" i="7" s="1"/>
  <c r="O145" i="7"/>
  <c r="O166" i="7" s="1"/>
  <c r="O157" i="7" s="1"/>
  <c r="O163" i="7" s="1"/>
  <c r="O219" i="7"/>
  <c r="O220" i="7" s="1"/>
  <c r="O287" i="7"/>
  <c r="O269" i="7"/>
  <c r="O268" i="7"/>
  <c r="O288" i="7"/>
  <c r="S102" i="7"/>
  <c r="S101" i="7"/>
  <c r="S103" i="7" s="1"/>
  <c r="AC124" i="7"/>
  <c r="AC106" i="7"/>
  <c r="AC107" i="7" s="1"/>
  <c r="P122" i="7"/>
  <c r="P86" i="7" s="1"/>
  <c r="P115" i="7"/>
  <c r="P119" i="7"/>
  <c r="P68" i="7" s="1"/>
  <c r="P112" i="7"/>
  <c r="P116" i="7" s="1"/>
  <c r="P120" i="7" s="1"/>
  <c r="P118" i="7"/>
  <c r="P67" i="7" s="1"/>
  <c r="P123" i="7"/>
  <c r="P87" i="7" s="1"/>
  <c r="P114" i="7"/>
  <c r="AB122" i="7"/>
  <c r="AB86" i="7" s="1"/>
  <c r="AB123" i="7"/>
  <c r="AB87" i="7" s="1"/>
  <c r="AB114" i="7"/>
  <c r="AB119" i="7"/>
  <c r="AB68" i="7" s="1"/>
  <c r="AB118" i="7"/>
  <c r="AB67" i="7" s="1"/>
  <c r="AB112" i="7"/>
  <c r="AB116" i="7" s="1"/>
  <c r="AB120" i="7" s="1"/>
  <c r="AB115" i="7"/>
  <c r="R102" i="7"/>
  <c r="R101" i="7"/>
  <c r="R103" i="7" s="1"/>
  <c r="Q124" i="7"/>
  <c r="Q106" i="7"/>
  <c r="Q107" i="7" s="1"/>
  <c r="I145" i="7"/>
  <c r="I153" i="7" s="1"/>
  <c r="I140" i="7"/>
  <c r="G18" i="5"/>
  <c r="S29" i="7"/>
  <c r="S30" i="7"/>
  <c r="S32" i="7"/>
  <c r="S33" i="7" s="1"/>
  <c r="S31" i="7"/>
  <c r="G19" i="5"/>
  <c r="T100" i="7"/>
  <c r="T105" i="7"/>
  <c r="T27" i="7"/>
  <c r="T28" i="7" s="1"/>
  <c r="R31" i="7"/>
  <c r="R30" i="7"/>
  <c r="R32" i="7"/>
  <c r="R29" i="7"/>
  <c r="I139" i="7"/>
  <c r="J140" i="7"/>
  <c r="J150" i="7"/>
  <c r="M129" i="7"/>
  <c r="M139" i="7" s="1"/>
  <c r="L150" i="7"/>
  <c r="L140" i="7"/>
  <c r="N129" i="7"/>
  <c r="N139" i="7" s="1"/>
  <c r="K145" i="7"/>
  <c r="K144" i="7"/>
  <c r="O153" i="7"/>
  <c r="L284" i="7"/>
  <c r="L268" i="7"/>
  <c r="K219" i="7"/>
  <c r="K220" i="7" s="1"/>
  <c r="L207" i="7"/>
  <c r="L246" i="7"/>
  <c r="L247" i="7" s="1"/>
  <c r="I218" i="7"/>
  <c r="I250" i="7" s="1"/>
  <c r="K221" i="7"/>
  <c r="K291" i="7" s="1"/>
  <c r="K290" i="7" s="1"/>
  <c r="K269" i="7"/>
  <c r="L288" i="7"/>
  <c r="L249" i="7"/>
  <c r="L269" i="7"/>
  <c r="L250" i="7"/>
  <c r="L219" i="7"/>
  <c r="L270" i="7" s="1"/>
  <c r="L287" i="7"/>
  <c r="M265" i="7"/>
  <c r="M266" i="7" s="1"/>
  <c r="L248" i="7"/>
  <c r="J248" i="7"/>
  <c r="L286" i="7"/>
  <c r="L285" i="7" s="1"/>
  <c r="M246" i="7"/>
  <c r="M247" i="7" s="1"/>
  <c r="J286" i="7"/>
  <c r="J285" i="7" s="1"/>
  <c r="M207" i="7"/>
  <c r="I287" i="7"/>
  <c r="I268" i="7"/>
  <c r="K250" i="7"/>
  <c r="J288" i="7"/>
  <c r="J287" i="7"/>
  <c r="M288" i="7"/>
  <c r="I265" i="7"/>
  <c r="I266" i="7" s="1"/>
  <c r="J249" i="7"/>
  <c r="M267" i="7"/>
  <c r="J268" i="7"/>
  <c r="J269" i="7"/>
  <c r="J221" i="7"/>
  <c r="J253" i="7" s="1"/>
  <c r="J219" i="7"/>
  <c r="J289" i="7" s="1"/>
  <c r="J297" i="7" s="1"/>
  <c r="M269" i="7"/>
  <c r="M219" i="7"/>
  <c r="M220" i="7" s="1"/>
  <c r="M287" i="7"/>
  <c r="M250" i="7"/>
  <c r="M268" i="7"/>
  <c r="M249" i="7"/>
  <c r="I246" i="7"/>
  <c r="I247" i="7" s="1"/>
  <c r="I207" i="7"/>
  <c r="M248" i="7"/>
  <c r="F43" i="7"/>
  <c r="F180" i="7"/>
  <c r="F62" i="7" s="1"/>
  <c r="F174" i="7"/>
  <c r="F81" i="7" s="1"/>
  <c r="F208" i="7"/>
  <c r="F283" i="7"/>
  <c r="F213" i="7"/>
  <c r="F245" i="7"/>
  <c r="F206" i="7"/>
  <c r="F264" i="7"/>
  <c r="F134" i="7"/>
  <c r="F138" i="7" s="1"/>
  <c r="L253" i="7"/>
  <c r="L291" i="7"/>
  <c r="L290" i="7" s="1"/>
  <c r="L272" i="7"/>
  <c r="L280" i="7" s="1"/>
  <c r="L74" i="7" s="1"/>
  <c r="L75" i="7" s="1"/>
  <c r="L76" i="7" s="1"/>
  <c r="I285" i="7"/>
  <c r="G220" i="7"/>
  <c r="G251" i="7"/>
  <c r="G252" i="7" s="1"/>
  <c r="G270" i="7"/>
  <c r="G271" i="7" s="1"/>
  <c r="G289" i="7"/>
  <c r="G297" i="7" s="1"/>
  <c r="H220" i="7"/>
  <c r="H251" i="7"/>
  <c r="H252" i="7" s="1"/>
  <c r="H289" i="7"/>
  <c r="H297" i="7" s="1"/>
  <c r="H270" i="7"/>
  <c r="H271" i="7" s="1"/>
  <c r="G266" i="7"/>
  <c r="L266" i="7"/>
  <c r="O285" i="7"/>
  <c r="N285" i="7"/>
  <c r="G221" i="7"/>
  <c r="G250" i="7"/>
  <c r="G269" i="7"/>
  <c r="G288" i="7"/>
  <c r="N220" i="7"/>
  <c r="N251" i="7"/>
  <c r="N252" i="7" s="1"/>
  <c r="N289" i="7"/>
  <c r="N297" i="7" s="1"/>
  <c r="N54" i="7" s="1"/>
  <c r="N270" i="7"/>
  <c r="N271" i="7" s="1"/>
  <c r="M285" i="7"/>
  <c r="N266" i="7"/>
  <c r="H253" i="7"/>
  <c r="H261" i="7" s="1"/>
  <c r="H93" i="7" s="1"/>
  <c r="H94" i="7" s="1"/>
  <c r="H95" i="7" s="1"/>
  <c r="H291" i="7"/>
  <c r="H272" i="7"/>
  <c r="H280" i="7" s="1"/>
  <c r="H74" i="7" s="1"/>
  <c r="H75" i="7" s="1"/>
  <c r="H76" i="7" s="1"/>
  <c r="N272" i="7"/>
  <c r="N280" i="7" s="1"/>
  <c r="N74" i="7" s="1"/>
  <c r="N75" i="7" s="1"/>
  <c r="N76" i="7" s="1"/>
  <c r="N291" i="7"/>
  <c r="N290" i="7" s="1"/>
  <c r="N253" i="7"/>
  <c r="N261" i="7" s="1"/>
  <c r="N93" i="7" s="1"/>
  <c r="N94" i="7" s="1"/>
  <c r="N95" i="7" s="1"/>
  <c r="H247" i="7"/>
  <c r="N247" i="7"/>
  <c r="G247" i="7"/>
  <c r="G285" i="7"/>
  <c r="M253" i="7"/>
  <c r="M272" i="7"/>
  <c r="M291" i="7"/>
  <c r="M290" i="7" s="1"/>
  <c r="H266" i="7"/>
  <c r="O272" i="7"/>
  <c r="O280" i="7" s="1"/>
  <c r="O74" i="7" s="1"/>
  <c r="O75" i="7" s="1"/>
  <c r="O76" i="7" s="1"/>
  <c r="H163" i="7"/>
  <c r="G163" i="7"/>
  <c r="O289" i="7" l="1"/>
  <c r="O297" i="7" s="1"/>
  <c r="O54" i="7" s="1"/>
  <c r="O291" i="7"/>
  <c r="O290" i="7" s="1"/>
  <c r="O251" i="7"/>
  <c r="O259" i="7" s="1"/>
  <c r="O92" i="7" s="1"/>
  <c r="O151" i="7"/>
  <c r="O152" i="7" s="1"/>
  <c r="O270" i="7"/>
  <c r="O278" i="7" s="1"/>
  <c r="O73" i="7" s="1"/>
  <c r="P69" i="7"/>
  <c r="AB69" i="7"/>
  <c r="AB88" i="7"/>
  <c r="P89" i="7"/>
  <c r="P90" i="7" s="1"/>
  <c r="P91" i="7" s="1"/>
  <c r="T102" i="7"/>
  <c r="T101" i="7"/>
  <c r="T103" i="7" s="1"/>
  <c r="Q123" i="7"/>
  <c r="Q87" i="7" s="1"/>
  <c r="Q115" i="7"/>
  <c r="Q118" i="7"/>
  <c r="Q67" i="7" s="1"/>
  <c r="Q122" i="7"/>
  <c r="Q86" i="7" s="1"/>
  <c r="Q112" i="7"/>
  <c r="Q116" i="7" s="1"/>
  <c r="Q120" i="7" s="1"/>
  <c r="Q114" i="7"/>
  <c r="Q119" i="7"/>
  <c r="Q68" i="7" s="1"/>
  <c r="Q70" i="7" s="1"/>
  <c r="Q71" i="7" s="1"/>
  <c r="Q72" i="7" s="1"/>
  <c r="AB49" i="7"/>
  <c r="AB193" i="7"/>
  <c r="AB196" i="7" s="1"/>
  <c r="AB137" i="7"/>
  <c r="AB48" i="7"/>
  <c r="P193" i="7"/>
  <c r="P196" i="7" s="1"/>
  <c r="P49" i="7"/>
  <c r="AC112" i="7"/>
  <c r="AC116" i="7" s="1"/>
  <c r="AC120" i="7" s="1"/>
  <c r="AC123" i="7"/>
  <c r="AC87" i="7" s="1"/>
  <c r="AC114" i="7"/>
  <c r="AC115" i="7"/>
  <c r="AC118" i="7"/>
  <c r="AC67" i="7" s="1"/>
  <c r="AC122" i="7"/>
  <c r="AC86" i="7" s="1"/>
  <c r="AC119" i="7"/>
  <c r="AC68" i="7" s="1"/>
  <c r="R104" i="7"/>
  <c r="AB70" i="7"/>
  <c r="AB71" i="7" s="1"/>
  <c r="AB72" i="7" s="1"/>
  <c r="AB89" i="7"/>
  <c r="AB90" i="7" s="1"/>
  <c r="AB91" i="7" s="1"/>
  <c r="P48" i="7"/>
  <c r="P137" i="7"/>
  <c r="P70" i="7"/>
  <c r="P71" i="7" s="1"/>
  <c r="P72" i="7" s="1"/>
  <c r="P88" i="7"/>
  <c r="S104" i="7"/>
  <c r="I151" i="7"/>
  <c r="I152" i="7" s="1"/>
  <c r="I166" i="7"/>
  <c r="I157" i="7" s="1"/>
  <c r="I163" i="7" s="1"/>
  <c r="I165" i="7" s="1"/>
  <c r="R33" i="7"/>
  <c r="G20" i="5"/>
  <c r="T31" i="7"/>
  <c r="T29" i="7"/>
  <c r="T32" i="7"/>
  <c r="T33" i="7" s="1"/>
  <c r="T30" i="7"/>
  <c r="Q19" i="6"/>
  <c r="V26" i="7"/>
  <c r="Q18" i="6"/>
  <c r="U26" i="7"/>
  <c r="G167" i="7"/>
  <c r="G158" i="7" s="1"/>
  <c r="G168" i="7" s="1"/>
  <c r="G165" i="7"/>
  <c r="O167" i="7"/>
  <c r="O158" i="7" s="1"/>
  <c r="O168" i="7" s="1"/>
  <c r="O165" i="7"/>
  <c r="H167" i="7"/>
  <c r="H158" i="7" s="1"/>
  <c r="H165" i="7"/>
  <c r="F129" i="7"/>
  <c r="L145" i="7"/>
  <c r="L144" i="7"/>
  <c r="J145" i="7"/>
  <c r="J153" i="7" s="1"/>
  <c r="J144" i="7"/>
  <c r="K153" i="7"/>
  <c r="K151" i="7"/>
  <c r="K152" i="7" s="1"/>
  <c r="K166" i="7"/>
  <c r="K157" i="7" s="1"/>
  <c r="K163" i="7" s="1"/>
  <c r="M140" i="7"/>
  <c r="M150" i="7"/>
  <c r="N150" i="7"/>
  <c r="N140" i="7"/>
  <c r="H36" i="7"/>
  <c r="L271" i="7"/>
  <c r="L279" i="7" s="1"/>
  <c r="K289" i="7"/>
  <c r="K297" i="7" s="1"/>
  <c r="K54" i="7" s="1"/>
  <c r="J251" i="7"/>
  <c r="J259" i="7" s="1"/>
  <c r="J92" i="7" s="1"/>
  <c r="I219" i="7"/>
  <c r="I220" i="7" s="1"/>
  <c r="I221" i="7"/>
  <c r="I291" i="7" s="1"/>
  <c r="K251" i="7"/>
  <c r="K259" i="7" s="1"/>
  <c r="K92" i="7" s="1"/>
  <c r="K270" i="7"/>
  <c r="K271" i="7" s="1"/>
  <c r="K279" i="7" s="1"/>
  <c r="K299" i="7"/>
  <c r="K298" i="7" s="1"/>
  <c r="K253" i="7"/>
  <c r="K261" i="7" s="1"/>
  <c r="K93" i="7" s="1"/>
  <c r="K94" i="7" s="1"/>
  <c r="K95" i="7" s="1"/>
  <c r="K272" i="7"/>
  <c r="K280" i="7" s="1"/>
  <c r="K74" i="7" s="1"/>
  <c r="K75" i="7" s="1"/>
  <c r="K76" i="7" s="1"/>
  <c r="L289" i="7"/>
  <c r="L297" i="7" s="1"/>
  <c r="L54" i="7" s="1"/>
  <c r="I288" i="7"/>
  <c r="I269" i="7"/>
  <c r="L251" i="7"/>
  <c r="L252" i="7" s="1"/>
  <c r="L260" i="7" s="1"/>
  <c r="L220" i="7"/>
  <c r="L261" i="7"/>
  <c r="L93" i="7" s="1"/>
  <c r="L94" i="7" s="1"/>
  <c r="J261" i="7"/>
  <c r="J93" i="7" s="1"/>
  <c r="J94" i="7" s="1"/>
  <c r="J95" i="7" s="1"/>
  <c r="M270" i="7"/>
  <c r="M278" i="7" s="1"/>
  <c r="M73" i="7" s="1"/>
  <c r="M251" i="7"/>
  <c r="M252" i="7" s="1"/>
  <c r="M260" i="7" s="1"/>
  <c r="M289" i="7"/>
  <c r="M297" i="7" s="1"/>
  <c r="M54" i="7" s="1"/>
  <c r="J291" i="7"/>
  <c r="J290" i="7" s="1"/>
  <c r="J272" i="7"/>
  <c r="J280" i="7" s="1"/>
  <c r="J74" i="7" s="1"/>
  <c r="J75" i="7" s="1"/>
  <c r="J76" i="7" s="1"/>
  <c r="J220" i="7"/>
  <c r="M280" i="7"/>
  <c r="M74" i="7" s="1"/>
  <c r="M75" i="7" s="1"/>
  <c r="M76" i="7" s="1"/>
  <c r="J270" i="7"/>
  <c r="J271" i="7" s="1"/>
  <c r="J279" i="7" s="1"/>
  <c r="M261" i="7"/>
  <c r="M93" i="7" s="1"/>
  <c r="M94" i="7" s="1"/>
  <c r="M95" i="7" s="1"/>
  <c r="F218" i="7"/>
  <c r="F219" i="7" s="1"/>
  <c r="F287" i="7"/>
  <c r="F268" i="7"/>
  <c r="F249" i="7"/>
  <c r="F135" i="7"/>
  <c r="F136" i="7"/>
  <c r="F207" i="7"/>
  <c r="F284" i="7"/>
  <c r="F246" i="7"/>
  <c r="F247" i="7" s="1"/>
  <c r="F265" i="7"/>
  <c r="F266" i="7" s="1"/>
  <c r="F286" i="7"/>
  <c r="F285" i="7" s="1"/>
  <c r="F267" i="7"/>
  <c r="F248" i="7"/>
  <c r="N259" i="7"/>
  <c r="N92" i="7" s="1"/>
  <c r="H259" i="7"/>
  <c r="H92" i="7" s="1"/>
  <c r="N279" i="7"/>
  <c r="G278" i="7"/>
  <c r="G73" i="7" s="1"/>
  <c r="H260" i="7"/>
  <c r="L299" i="7"/>
  <c r="L298" i="7" s="1"/>
  <c r="G279" i="7"/>
  <c r="G259" i="7"/>
  <c r="G92" i="7" s="1"/>
  <c r="N260" i="7"/>
  <c r="O252" i="7"/>
  <c r="O260" i="7" s="1"/>
  <c r="O299" i="7"/>
  <c r="O298" i="7" s="1"/>
  <c r="H290" i="7"/>
  <c r="H299" i="7"/>
  <c r="H298" i="7" s="1"/>
  <c r="M299" i="7"/>
  <c r="M298" i="7" s="1"/>
  <c r="G253" i="7"/>
  <c r="G261" i="7" s="1"/>
  <c r="G93" i="7" s="1"/>
  <c r="G94" i="7" s="1"/>
  <c r="G95" i="7" s="1"/>
  <c r="G272" i="7"/>
  <c r="G280" i="7" s="1"/>
  <c r="G74" i="7" s="1"/>
  <c r="G75" i="7" s="1"/>
  <c r="G76" i="7" s="1"/>
  <c r="G291" i="7"/>
  <c r="O271" i="7"/>
  <c r="O279" i="7" s="1"/>
  <c r="H279" i="7"/>
  <c r="H278" i="7"/>
  <c r="H73" i="7" s="1"/>
  <c r="G260" i="7"/>
  <c r="N278" i="7"/>
  <c r="N73" i="7" s="1"/>
  <c r="N299" i="7"/>
  <c r="N298" i="7" s="1"/>
  <c r="L278" i="7"/>
  <c r="L73" i="7" s="1"/>
  <c r="G54" i="7"/>
  <c r="J54" i="7"/>
  <c r="H54" i="7"/>
  <c r="O164" i="7"/>
  <c r="H164" i="7"/>
  <c r="G164" i="7"/>
  <c r="AC88" i="7" l="1"/>
  <c r="AC70" i="7"/>
  <c r="AC71" i="7" s="1"/>
  <c r="AC72" i="7" s="1"/>
  <c r="T104" i="7"/>
  <c r="T124" i="7" s="1"/>
  <c r="L95" i="7"/>
  <c r="P50" i="7"/>
  <c r="AB51" i="7"/>
  <c r="AB52" i="7" s="1"/>
  <c r="AB53" i="7" s="1"/>
  <c r="AB35" i="7" s="1"/>
  <c r="Q88" i="7"/>
  <c r="S124" i="7"/>
  <c r="S106" i="7"/>
  <c r="S107" i="7" s="1"/>
  <c r="AC69" i="7"/>
  <c r="AC48" i="7"/>
  <c r="AC137" i="7"/>
  <c r="P244" i="7"/>
  <c r="P198" i="7"/>
  <c r="P205" i="7" s="1"/>
  <c r="P263" i="7"/>
  <c r="P282" i="7"/>
  <c r="AB186" i="7"/>
  <c r="AB128" i="7"/>
  <c r="AB134" i="7" s="1"/>
  <c r="AB136" i="7" s="1"/>
  <c r="Q48" i="7"/>
  <c r="Q137" i="7"/>
  <c r="Q49" i="7"/>
  <c r="Q193" i="7"/>
  <c r="Q196" i="7" s="1"/>
  <c r="P186" i="7"/>
  <c r="P128" i="7"/>
  <c r="P134" i="7" s="1"/>
  <c r="P138" i="7" s="1"/>
  <c r="P129" i="7" s="1"/>
  <c r="P139" i="7" s="1"/>
  <c r="R124" i="7"/>
  <c r="R106" i="7"/>
  <c r="R107" i="7" s="1"/>
  <c r="AC49" i="7"/>
  <c r="AC193" i="7"/>
  <c r="AC196" i="7" s="1"/>
  <c r="AC89" i="7"/>
  <c r="AC90" i="7" s="1"/>
  <c r="AC91" i="7" s="1"/>
  <c r="P51" i="7"/>
  <c r="P52" i="7" s="1"/>
  <c r="AB50" i="7"/>
  <c r="AB263" i="7"/>
  <c r="AB282" i="7"/>
  <c r="AB244" i="7"/>
  <c r="AB198" i="7"/>
  <c r="AB205" i="7" s="1"/>
  <c r="Q69" i="7"/>
  <c r="Q89" i="7"/>
  <c r="Q90" i="7" s="1"/>
  <c r="Q91" i="7" s="1"/>
  <c r="I164" i="7"/>
  <c r="I167" i="7"/>
  <c r="I158" i="7" s="1"/>
  <c r="I168" i="7" s="1"/>
  <c r="V100" i="7"/>
  <c r="V105" i="7"/>
  <c r="V27" i="7"/>
  <c r="V28" i="7" s="1"/>
  <c r="Q20" i="6"/>
  <c r="W26" i="7"/>
  <c r="U100" i="7"/>
  <c r="U105" i="7"/>
  <c r="U27" i="7"/>
  <c r="U28" i="7" s="1"/>
  <c r="K167" i="7"/>
  <c r="K158" i="7" s="1"/>
  <c r="K168" i="7" s="1"/>
  <c r="K165" i="7"/>
  <c r="K164" i="7"/>
  <c r="M144" i="7"/>
  <c r="M145" i="7"/>
  <c r="L166" i="7"/>
  <c r="L151" i="7"/>
  <c r="L152" i="7" s="1"/>
  <c r="N144" i="7"/>
  <c r="N145" i="7"/>
  <c r="J166" i="7"/>
  <c r="J157" i="7" s="1"/>
  <c r="J151" i="7"/>
  <c r="J152" i="7" s="1"/>
  <c r="F150" i="7"/>
  <c r="F140" i="7"/>
  <c r="L153" i="7"/>
  <c r="F139" i="7"/>
  <c r="G36" i="7"/>
  <c r="K252" i="7"/>
  <c r="K260" i="7" s="1"/>
  <c r="I272" i="7"/>
  <c r="I280" i="7" s="1"/>
  <c r="I74" i="7" s="1"/>
  <c r="I75" i="7" s="1"/>
  <c r="I76" i="7" s="1"/>
  <c r="J252" i="7"/>
  <c r="J260" i="7" s="1"/>
  <c r="K278" i="7"/>
  <c r="K73" i="7" s="1"/>
  <c r="I253" i="7"/>
  <c r="I261" i="7" s="1"/>
  <c r="I93" i="7" s="1"/>
  <c r="I94" i="7" s="1"/>
  <c r="I95" i="7" s="1"/>
  <c r="I270" i="7"/>
  <c r="I271" i="7" s="1"/>
  <c r="I279" i="7" s="1"/>
  <c r="I289" i="7"/>
  <c r="I297" i="7" s="1"/>
  <c r="I54" i="7" s="1"/>
  <c r="I251" i="7"/>
  <c r="I259" i="7" s="1"/>
  <c r="I92" i="7" s="1"/>
  <c r="K55" i="7"/>
  <c r="K56" i="7" s="1"/>
  <c r="K57" i="7" s="1"/>
  <c r="K36" i="7" s="1"/>
  <c r="L259" i="7"/>
  <c r="L92" i="7" s="1"/>
  <c r="M271" i="7"/>
  <c r="M279" i="7" s="1"/>
  <c r="M259" i="7"/>
  <c r="M92" i="7" s="1"/>
  <c r="J299" i="7"/>
  <c r="J278" i="7"/>
  <c r="J73" i="7" s="1"/>
  <c r="F270" i="7"/>
  <c r="F251" i="7"/>
  <c r="F252" i="7" s="1"/>
  <c r="F260" i="7" s="1"/>
  <c r="F220" i="7"/>
  <c r="F289" i="7"/>
  <c r="F297" i="7" s="1"/>
  <c r="F54" i="7" s="1"/>
  <c r="F250" i="7"/>
  <c r="F221" i="7"/>
  <c r="F288" i="7"/>
  <c r="F269" i="7"/>
  <c r="M55" i="7"/>
  <c r="M56" i="7" s="1"/>
  <c r="M57" i="7" s="1"/>
  <c r="M36" i="7" s="1"/>
  <c r="L55" i="7"/>
  <c r="L56" i="7" s="1"/>
  <c r="L57" i="7" s="1"/>
  <c r="H55" i="7"/>
  <c r="H56" i="7" s="1"/>
  <c r="H57" i="7" s="1"/>
  <c r="I290" i="7"/>
  <c r="I299" i="7"/>
  <c r="I298" i="7" s="1"/>
  <c r="G290" i="7"/>
  <c r="G299" i="7"/>
  <c r="N55" i="7"/>
  <c r="N56" i="7" s="1"/>
  <c r="N57" i="7" s="1"/>
  <c r="N36" i="7" s="1"/>
  <c r="O55" i="7"/>
  <c r="O56" i="7" s="1"/>
  <c r="O57" i="7" s="1"/>
  <c r="O185" i="7"/>
  <c r="O173" i="7" s="1"/>
  <c r="O169" i="7"/>
  <c r="O189" i="7" s="1"/>
  <c r="H185" i="7"/>
  <c r="H173" i="7" s="1"/>
  <c r="H169" i="7"/>
  <c r="H189" i="7" s="1"/>
  <c r="H168" i="7"/>
  <c r="G185" i="7"/>
  <c r="G173" i="7" s="1"/>
  <c r="G169" i="7"/>
  <c r="G189" i="7" s="1"/>
  <c r="Q51" i="7" l="1"/>
  <c r="Q52" i="7" s="1"/>
  <c r="Q53" i="7" s="1"/>
  <c r="AB135" i="7"/>
  <c r="L36" i="7"/>
  <c r="P135" i="7"/>
  <c r="T106" i="7"/>
  <c r="T107" i="7" s="1"/>
  <c r="AB138" i="7"/>
  <c r="AB129" i="7" s="1"/>
  <c r="AB139" i="7" s="1"/>
  <c r="P35" i="7"/>
  <c r="P53" i="7"/>
  <c r="O36" i="7"/>
  <c r="P136" i="7"/>
  <c r="AC51" i="7"/>
  <c r="AC52" i="7" s="1"/>
  <c r="AC53" i="7" s="1"/>
  <c r="AC35" i="7" s="1"/>
  <c r="AC282" i="7"/>
  <c r="AC244" i="7"/>
  <c r="AC198" i="7"/>
  <c r="AC205" i="7" s="1"/>
  <c r="AC263" i="7"/>
  <c r="R114" i="7"/>
  <c r="R115" i="7"/>
  <c r="R119" i="7"/>
  <c r="R68" i="7" s="1"/>
  <c r="R118" i="7"/>
  <c r="R67" i="7" s="1"/>
  <c r="R123" i="7"/>
  <c r="R87" i="7" s="1"/>
  <c r="R112" i="7"/>
  <c r="R116" i="7" s="1"/>
  <c r="R120" i="7" s="1"/>
  <c r="R122" i="7"/>
  <c r="R86" i="7" s="1"/>
  <c r="Q263" i="7"/>
  <c r="Q282" i="7"/>
  <c r="Q244" i="7"/>
  <c r="Q198" i="7"/>
  <c r="Q205" i="7" s="1"/>
  <c r="Q186" i="7"/>
  <c r="Q128" i="7"/>
  <c r="AB174" i="7"/>
  <c r="AB81" i="7" s="1"/>
  <c r="AB43" i="7"/>
  <c r="AB180" i="7"/>
  <c r="AB62" i="7" s="1"/>
  <c r="AC50" i="7"/>
  <c r="S115" i="7"/>
  <c r="S123" i="7"/>
  <c r="S87" i="7" s="1"/>
  <c r="S114" i="7"/>
  <c r="S119" i="7"/>
  <c r="S68" i="7" s="1"/>
  <c r="S112" i="7"/>
  <c r="S116" i="7" s="1"/>
  <c r="S120" i="7" s="1"/>
  <c r="S118" i="7"/>
  <c r="S67" i="7" s="1"/>
  <c r="S122" i="7"/>
  <c r="S86" i="7" s="1"/>
  <c r="U102" i="7"/>
  <c r="U101" i="7"/>
  <c r="U103" i="7" s="1"/>
  <c r="V102" i="7"/>
  <c r="V101" i="7"/>
  <c r="V103" i="7" s="1"/>
  <c r="AB206" i="7"/>
  <c r="AB208" i="7"/>
  <c r="AB245" i="7"/>
  <c r="AB264" i="7"/>
  <c r="AB213" i="7"/>
  <c r="AB283" i="7"/>
  <c r="P174" i="7"/>
  <c r="P81" i="7" s="1"/>
  <c r="P180" i="7"/>
  <c r="P62" i="7" s="1"/>
  <c r="P43" i="7"/>
  <c r="Q35" i="7"/>
  <c r="Q50" i="7"/>
  <c r="P206" i="7"/>
  <c r="P264" i="7"/>
  <c r="P245" i="7"/>
  <c r="P283" i="7"/>
  <c r="P213" i="7"/>
  <c r="P208" i="7"/>
  <c r="AC186" i="7"/>
  <c r="AC128" i="7"/>
  <c r="G21" i="5"/>
  <c r="W100" i="7"/>
  <c r="W105" i="7"/>
  <c r="W27" i="7"/>
  <c r="W28" i="7" s="1"/>
  <c r="G22" i="5"/>
  <c r="U30" i="7"/>
  <c r="U31" i="7"/>
  <c r="U32" i="7"/>
  <c r="U29" i="7"/>
  <c r="V30" i="7"/>
  <c r="V31" i="7"/>
  <c r="V32" i="7"/>
  <c r="V33" i="7" s="1"/>
  <c r="V29" i="7"/>
  <c r="P140" i="7"/>
  <c r="P150" i="7"/>
  <c r="K185" i="7"/>
  <c r="K173" i="7" s="1"/>
  <c r="K175" i="7" s="1"/>
  <c r="K176" i="7" s="1"/>
  <c r="K177" i="7" s="1"/>
  <c r="K169" i="7"/>
  <c r="K189" i="7" s="1"/>
  <c r="N153" i="7"/>
  <c r="N166" i="7"/>
  <c r="N151" i="7"/>
  <c r="N152" i="7" s="1"/>
  <c r="F145" i="7"/>
  <c r="F144" i="7"/>
  <c r="L157" i="7"/>
  <c r="L163" i="7" s="1"/>
  <c r="L165" i="7" s="1"/>
  <c r="M153" i="7"/>
  <c r="M151" i="7"/>
  <c r="M152" i="7" s="1"/>
  <c r="M166" i="7"/>
  <c r="J163" i="7"/>
  <c r="J165" i="7" s="1"/>
  <c r="I36" i="7"/>
  <c r="I278" i="7"/>
  <c r="I73" i="7" s="1"/>
  <c r="I252" i="7"/>
  <c r="I260" i="7" s="1"/>
  <c r="J298" i="7"/>
  <c r="J55" i="7"/>
  <c r="J56" i="7" s="1"/>
  <c r="J57" i="7" s="1"/>
  <c r="J36" i="7" s="1"/>
  <c r="F259" i="7"/>
  <c r="F92" i="7" s="1"/>
  <c r="F291" i="7"/>
  <c r="F253" i="7"/>
  <c r="F261" i="7" s="1"/>
  <c r="F93" i="7" s="1"/>
  <c r="F94" i="7" s="1"/>
  <c r="F95" i="7" s="1"/>
  <c r="F272" i="7"/>
  <c r="F280" i="7" s="1"/>
  <c r="F74" i="7" s="1"/>
  <c r="F75" i="7" s="1"/>
  <c r="F76" i="7" s="1"/>
  <c r="F271" i="7"/>
  <c r="F279" i="7" s="1"/>
  <c r="F278" i="7"/>
  <c r="F73" i="7" s="1"/>
  <c r="O80" i="7"/>
  <c r="O175" i="7"/>
  <c r="O176" i="7" s="1"/>
  <c r="O177" i="7" s="1"/>
  <c r="I55" i="7"/>
  <c r="I56" i="7" s="1"/>
  <c r="I57" i="7" s="1"/>
  <c r="H175" i="7"/>
  <c r="H176" i="7" s="1"/>
  <c r="H177" i="7" s="1"/>
  <c r="H80" i="7"/>
  <c r="G298" i="7"/>
  <c r="G55" i="7"/>
  <c r="G56" i="7" s="1"/>
  <c r="G57" i="7" s="1"/>
  <c r="G80" i="7"/>
  <c r="G175" i="7"/>
  <c r="G176" i="7" s="1"/>
  <c r="G177" i="7" s="1"/>
  <c r="H179" i="7"/>
  <c r="H42" i="7"/>
  <c r="H187" i="7"/>
  <c r="H188" i="7" s="1"/>
  <c r="O179" i="7"/>
  <c r="O42" i="7"/>
  <c r="O187" i="7"/>
  <c r="O188" i="7" s="1"/>
  <c r="I185" i="7"/>
  <c r="I173" i="7" s="1"/>
  <c r="I169" i="7"/>
  <c r="I189" i="7" s="1"/>
  <c r="G42" i="7"/>
  <c r="G187" i="7"/>
  <c r="G188" i="7" s="1"/>
  <c r="G179" i="7"/>
  <c r="S69" i="7" l="1"/>
  <c r="R88" i="7"/>
  <c r="T122" i="7"/>
  <c r="T86" i="7" s="1"/>
  <c r="T115" i="7"/>
  <c r="T114" i="7"/>
  <c r="T119" i="7"/>
  <c r="T68" i="7" s="1"/>
  <c r="T112" i="7"/>
  <c r="T116" i="7" s="1"/>
  <c r="T120" i="7" s="1"/>
  <c r="T118" i="7"/>
  <c r="T67" i="7" s="1"/>
  <c r="T123" i="7"/>
  <c r="T87" i="7" s="1"/>
  <c r="V104" i="7"/>
  <c r="U104" i="7"/>
  <c r="S89" i="7"/>
  <c r="S90" i="7" s="1"/>
  <c r="S91" i="7" s="1"/>
  <c r="R70" i="7"/>
  <c r="R71" i="7" s="1"/>
  <c r="R72" i="7" s="1"/>
  <c r="AC180" i="7"/>
  <c r="AC62" i="7" s="1"/>
  <c r="AC174" i="7"/>
  <c r="AC81" i="7" s="1"/>
  <c r="AC43" i="7"/>
  <c r="P218" i="7"/>
  <c r="P249" i="7"/>
  <c r="P268" i="7"/>
  <c r="P287" i="7"/>
  <c r="P246" i="7"/>
  <c r="P247" i="7" s="1"/>
  <c r="P284" i="7"/>
  <c r="P207" i="7"/>
  <c r="P265" i="7"/>
  <c r="P266" i="7" s="1"/>
  <c r="AB267" i="7"/>
  <c r="AB286" i="7"/>
  <c r="AB285" i="7" s="1"/>
  <c r="AB248" i="7"/>
  <c r="S88" i="7"/>
  <c r="S48" i="7"/>
  <c r="S137" i="7"/>
  <c r="S49" i="7"/>
  <c r="S193" i="7"/>
  <c r="S196" i="7" s="1"/>
  <c r="Q43" i="7"/>
  <c r="Q174" i="7"/>
  <c r="Q81" i="7" s="1"/>
  <c r="Q180" i="7"/>
  <c r="Q62" i="7" s="1"/>
  <c r="R69" i="7"/>
  <c r="R193" i="7"/>
  <c r="R196" i="7" s="1"/>
  <c r="R49" i="7"/>
  <c r="W102" i="7"/>
  <c r="W101" i="7"/>
  <c r="W103" i="7" s="1"/>
  <c r="AC134" i="7"/>
  <c r="P286" i="7"/>
  <c r="P285" i="7" s="1"/>
  <c r="P248" i="7"/>
  <c r="P267" i="7"/>
  <c r="AB287" i="7"/>
  <c r="AB218" i="7"/>
  <c r="AB249" i="7"/>
  <c r="AB268" i="7"/>
  <c r="AB284" i="7"/>
  <c r="AB265" i="7"/>
  <c r="AB266" i="7" s="1"/>
  <c r="AB246" i="7"/>
  <c r="AB247" i="7" s="1"/>
  <c r="AB207" i="7"/>
  <c r="S70" i="7"/>
  <c r="S71" i="7" s="1"/>
  <c r="S72" i="7" s="1"/>
  <c r="Q134" i="7"/>
  <c r="Q138" i="7" s="1"/>
  <c r="Q129" i="7" s="1"/>
  <c r="Q206" i="7"/>
  <c r="Q245" i="7"/>
  <c r="Q283" i="7"/>
  <c r="Q264" i="7"/>
  <c r="Q208" i="7"/>
  <c r="Q213" i="7"/>
  <c r="R89" i="7"/>
  <c r="R90" i="7" s="1"/>
  <c r="R91" i="7" s="1"/>
  <c r="R48" i="7"/>
  <c r="R137" i="7"/>
  <c r="AC208" i="7"/>
  <c r="AC264" i="7"/>
  <c r="AC213" i="7"/>
  <c r="AC206" i="7"/>
  <c r="AC245" i="7"/>
  <c r="AC283" i="7"/>
  <c r="K80" i="7"/>
  <c r="K82" i="7" s="1"/>
  <c r="U33" i="7"/>
  <c r="K42" i="7"/>
  <c r="K45" i="7" s="1"/>
  <c r="K46" i="7" s="1"/>
  <c r="G23" i="5"/>
  <c r="P145" i="7"/>
  <c r="P144" i="7"/>
  <c r="Y26" i="7"/>
  <c r="Q22" i="6"/>
  <c r="W29" i="7"/>
  <c r="W30" i="7"/>
  <c r="W31" i="7"/>
  <c r="W32" i="7"/>
  <c r="W33" i="7" s="1"/>
  <c r="X26" i="7"/>
  <c r="Q21" i="6"/>
  <c r="J167" i="7"/>
  <c r="J158" i="7" s="1"/>
  <c r="J169" i="7" s="1"/>
  <c r="J189" i="7" s="1"/>
  <c r="K187" i="7"/>
  <c r="K188" i="7" s="1"/>
  <c r="K179" i="7"/>
  <c r="K61" i="7" s="1"/>
  <c r="M157" i="7"/>
  <c r="L167" i="7"/>
  <c r="L164" i="7"/>
  <c r="N157" i="7"/>
  <c r="J164" i="7"/>
  <c r="F151" i="7"/>
  <c r="F152" i="7" s="1"/>
  <c r="F166" i="7"/>
  <c r="F157" i="7" s="1"/>
  <c r="F163" i="7" s="1"/>
  <c r="F153" i="7"/>
  <c r="AB150" i="7"/>
  <c r="AB140" i="7"/>
  <c r="F36" i="7"/>
  <c r="F299" i="7"/>
  <c r="F290" i="7"/>
  <c r="O82" i="7"/>
  <c r="O83" i="7"/>
  <c r="O84" i="7" s="1"/>
  <c r="O85" i="7" s="1"/>
  <c r="G82" i="7"/>
  <c r="G83" i="7"/>
  <c r="G84" i="7" s="1"/>
  <c r="G85" i="7" s="1"/>
  <c r="I175" i="7"/>
  <c r="I176" i="7" s="1"/>
  <c r="I177" i="7" s="1"/>
  <c r="I80" i="7"/>
  <c r="H82" i="7"/>
  <c r="H83" i="7"/>
  <c r="H84" i="7" s="1"/>
  <c r="H85" i="7" s="1"/>
  <c r="H44" i="7"/>
  <c r="H45" i="7"/>
  <c r="H46" i="7" s="1"/>
  <c r="O44" i="7"/>
  <c r="O45" i="7"/>
  <c r="O46" i="7" s="1"/>
  <c r="H181" i="7"/>
  <c r="H182" i="7" s="1"/>
  <c r="H183" i="7" s="1"/>
  <c r="H61" i="7"/>
  <c r="I179" i="7"/>
  <c r="I187" i="7"/>
  <c r="I188" i="7" s="1"/>
  <c r="I42" i="7"/>
  <c r="O61" i="7"/>
  <c r="O181" i="7"/>
  <c r="O182" i="7" s="1"/>
  <c r="O183" i="7" s="1"/>
  <c r="G44" i="7"/>
  <c r="G45" i="7"/>
  <c r="G46" i="7" s="1"/>
  <c r="G181" i="7"/>
  <c r="G182" i="7" s="1"/>
  <c r="G183" i="7" s="1"/>
  <c r="G61" i="7"/>
  <c r="S51" i="7" l="1"/>
  <c r="S52" i="7" s="1"/>
  <c r="S53" i="7" s="1"/>
  <c r="T69" i="7"/>
  <c r="T89" i="7"/>
  <c r="T90" i="7" s="1"/>
  <c r="T91" i="7" s="1"/>
  <c r="T70" i="7"/>
  <c r="T71" i="7" s="1"/>
  <c r="T72" i="7" s="1"/>
  <c r="T193" i="7"/>
  <c r="T196" i="7" s="1"/>
  <c r="T49" i="7"/>
  <c r="T48" i="7"/>
  <c r="T137" i="7"/>
  <c r="T88" i="7"/>
  <c r="W104" i="7"/>
  <c r="U124" i="7"/>
  <c r="U106" i="7"/>
  <c r="U107" i="7" s="1"/>
  <c r="V124" i="7"/>
  <c r="V106" i="7"/>
  <c r="V107" i="7" s="1"/>
  <c r="R50" i="7"/>
  <c r="S35" i="7"/>
  <c r="O47" i="7"/>
  <c r="O58" i="7" s="1"/>
  <c r="H47" i="7"/>
  <c r="H58" i="7" s="1"/>
  <c r="G47" i="7"/>
  <c r="G58" i="7" s="1"/>
  <c r="K47" i="7"/>
  <c r="K58" i="7" s="1"/>
  <c r="AC284" i="7"/>
  <c r="AC265" i="7"/>
  <c r="AC266" i="7" s="1"/>
  <c r="AC246" i="7"/>
  <c r="AC247" i="7" s="1"/>
  <c r="AC207" i="7"/>
  <c r="R128" i="7"/>
  <c r="R186" i="7"/>
  <c r="Q267" i="7"/>
  <c r="Q248" i="7"/>
  <c r="Q286" i="7"/>
  <c r="Q285" i="7" s="1"/>
  <c r="Q207" i="7"/>
  <c r="Q265" i="7"/>
  <c r="Q246" i="7"/>
  <c r="Q284" i="7"/>
  <c r="Q136" i="7"/>
  <c r="Q135" i="7"/>
  <c r="AB288" i="7"/>
  <c r="AB219" i="7"/>
  <c r="AB250" i="7"/>
  <c r="AB221" i="7"/>
  <c r="AB269" i="7"/>
  <c r="AC135" i="7"/>
  <c r="AC136" i="7"/>
  <c r="R244" i="7"/>
  <c r="R282" i="7"/>
  <c r="R263" i="7"/>
  <c r="R198" i="7"/>
  <c r="R205" i="7" s="1"/>
  <c r="S50" i="7"/>
  <c r="P219" i="7"/>
  <c r="P269" i="7"/>
  <c r="P221" i="7"/>
  <c r="P250" i="7"/>
  <c r="P288" i="7"/>
  <c r="AC268" i="7"/>
  <c r="AC249" i="7"/>
  <c r="AC218" i="7"/>
  <c r="AC287" i="7"/>
  <c r="AC286" i="7"/>
  <c r="AC285" i="7" s="1"/>
  <c r="AC267" i="7"/>
  <c r="AC248" i="7"/>
  <c r="Q287" i="7"/>
  <c r="Q218" i="7"/>
  <c r="Q249" i="7"/>
  <c r="Q268" i="7"/>
  <c r="Q139" i="7"/>
  <c r="Q140" i="7"/>
  <c r="Q150" i="7"/>
  <c r="AC138" i="7"/>
  <c r="R51" i="7"/>
  <c r="R52" i="7" s="1"/>
  <c r="S263" i="7"/>
  <c r="S282" i="7"/>
  <c r="S244" i="7"/>
  <c r="S198" i="7"/>
  <c r="S205" i="7" s="1"/>
  <c r="S128" i="7"/>
  <c r="S186" i="7"/>
  <c r="K83" i="7"/>
  <c r="K84" i="7" s="1"/>
  <c r="K85" i="7" s="1"/>
  <c r="K44" i="7"/>
  <c r="K181" i="7"/>
  <c r="K182" i="7" s="1"/>
  <c r="K183" i="7" s="1"/>
  <c r="Y100" i="7"/>
  <c r="Y105" i="7"/>
  <c r="Y27" i="7"/>
  <c r="Y28" i="7" s="1"/>
  <c r="G24" i="5"/>
  <c r="F15" i="12"/>
  <c r="X100" i="7"/>
  <c r="X105" i="7"/>
  <c r="X27" i="7"/>
  <c r="X28" i="7" s="1"/>
  <c r="P153" i="7"/>
  <c r="P151" i="7"/>
  <c r="P152" i="7" s="1"/>
  <c r="P166" i="7"/>
  <c r="P157" i="7" s="1"/>
  <c r="P163" i="7" s="1"/>
  <c r="Z26" i="7"/>
  <c r="Q23" i="6"/>
  <c r="J168" i="7"/>
  <c r="J185" i="7"/>
  <c r="F167" i="7"/>
  <c r="F158" i="7" s="1"/>
  <c r="F165" i="7"/>
  <c r="N163" i="7"/>
  <c r="AB145" i="7"/>
  <c r="AB153" i="7" s="1"/>
  <c r="AB144" i="7"/>
  <c r="L158" i="7"/>
  <c r="L168" i="7" s="1"/>
  <c r="M163" i="7"/>
  <c r="F298" i="7"/>
  <c r="F55" i="7"/>
  <c r="F56" i="7" s="1"/>
  <c r="F57" i="7" s="1"/>
  <c r="F164" i="7"/>
  <c r="I82" i="7"/>
  <c r="I83" i="7"/>
  <c r="I84" i="7" s="1"/>
  <c r="I85" i="7" s="1"/>
  <c r="H63" i="7"/>
  <c r="H64" i="7"/>
  <c r="H65" i="7" s="1"/>
  <c r="H66" i="7" s="1"/>
  <c r="K63" i="7"/>
  <c r="K64" i="7"/>
  <c r="K65" i="7" s="1"/>
  <c r="K66" i="7" s="1"/>
  <c r="I61" i="7"/>
  <c r="I181" i="7"/>
  <c r="I182" i="7" s="1"/>
  <c r="I183" i="7" s="1"/>
  <c r="O63" i="7"/>
  <c r="O64" i="7"/>
  <c r="O65" i="7" s="1"/>
  <c r="O66" i="7" s="1"/>
  <c r="I44" i="7"/>
  <c r="I45" i="7"/>
  <c r="I46" i="7" s="1"/>
  <c r="G63" i="7"/>
  <c r="G64" i="7"/>
  <c r="G65" i="7" s="1"/>
  <c r="G66" i="7" s="1"/>
  <c r="T51" i="7" l="1"/>
  <c r="T52" i="7" s="1"/>
  <c r="T53" i="7" s="1"/>
  <c r="T35" i="7" s="1"/>
  <c r="T50" i="7"/>
  <c r="T263" i="7"/>
  <c r="T282" i="7"/>
  <c r="T244" i="7"/>
  <c r="T198" i="7"/>
  <c r="T205" i="7" s="1"/>
  <c r="T186" i="7"/>
  <c r="T128" i="7"/>
  <c r="T134" i="7" s="1"/>
  <c r="T135" i="7" s="1"/>
  <c r="W124" i="7"/>
  <c r="W106" i="7"/>
  <c r="W107" i="7" s="1"/>
  <c r="R35" i="7"/>
  <c r="R53" i="7"/>
  <c r="V115" i="7"/>
  <c r="V118" i="7"/>
  <c r="V67" i="7" s="1"/>
  <c r="V112" i="7"/>
  <c r="V116" i="7" s="1"/>
  <c r="V120" i="7" s="1"/>
  <c r="V119" i="7"/>
  <c r="V68" i="7" s="1"/>
  <c r="V123" i="7"/>
  <c r="V87" i="7" s="1"/>
  <c r="V114" i="7"/>
  <c r="V122" i="7"/>
  <c r="V86" i="7" s="1"/>
  <c r="U112" i="7"/>
  <c r="U116" i="7" s="1"/>
  <c r="U120" i="7" s="1"/>
  <c r="U115" i="7"/>
  <c r="U122" i="7"/>
  <c r="U86" i="7" s="1"/>
  <c r="U123" i="7"/>
  <c r="U87" i="7" s="1"/>
  <c r="U114" i="7"/>
  <c r="U118" i="7"/>
  <c r="U67" i="7" s="1"/>
  <c r="U119" i="7"/>
  <c r="U68" i="7" s="1"/>
  <c r="S174" i="7"/>
  <c r="S81" i="7" s="1"/>
  <c r="S43" i="7"/>
  <c r="S180" i="7"/>
  <c r="S62" i="7" s="1"/>
  <c r="S206" i="7"/>
  <c r="S264" i="7"/>
  <c r="S283" i="7"/>
  <c r="S208" i="7"/>
  <c r="S245" i="7"/>
  <c r="S213" i="7"/>
  <c r="Q145" i="7"/>
  <c r="Q144" i="7"/>
  <c r="P272" i="7"/>
  <c r="P280" i="7" s="1"/>
  <c r="P74" i="7" s="1"/>
  <c r="P75" i="7" s="1"/>
  <c r="P76" i="7" s="1"/>
  <c r="P253" i="7"/>
  <c r="P261" i="7" s="1"/>
  <c r="P93" i="7" s="1"/>
  <c r="P94" i="7" s="1"/>
  <c r="P95" i="7" s="1"/>
  <c r="P291" i="7"/>
  <c r="P251" i="7"/>
  <c r="P220" i="7"/>
  <c r="P270" i="7"/>
  <c r="P289" i="7"/>
  <c r="P297" i="7" s="1"/>
  <c r="P54" i="7" s="1"/>
  <c r="R206" i="7"/>
  <c r="R264" i="7"/>
  <c r="R213" i="7"/>
  <c r="R245" i="7"/>
  <c r="R283" i="7"/>
  <c r="R208" i="7"/>
  <c r="Q247" i="7"/>
  <c r="R174" i="7"/>
  <c r="R81" i="7" s="1"/>
  <c r="R43" i="7"/>
  <c r="R180" i="7"/>
  <c r="R62" i="7" s="1"/>
  <c r="I47" i="7"/>
  <c r="I58" i="7" s="1"/>
  <c r="X102" i="7"/>
  <c r="X101" i="7"/>
  <c r="X103" i="7" s="1"/>
  <c r="Y102" i="7"/>
  <c r="Y101" i="7"/>
  <c r="Y103" i="7" s="1"/>
  <c r="S134" i="7"/>
  <c r="S138" i="7" s="1"/>
  <c r="S129" i="7" s="1"/>
  <c r="AC129" i="7"/>
  <c r="AC139" i="7" s="1"/>
  <c r="Q219" i="7"/>
  <c r="Q269" i="7"/>
  <c r="Q288" i="7"/>
  <c r="Q221" i="7"/>
  <c r="Q250" i="7"/>
  <c r="AC219" i="7"/>
  <c r="AC269" i="7"/>
  <c r="AC288" i="7"/>
  <c r="AC250" i="7"/>
  <c r="AC221" i="7"/>
  <c r="AB291" i="7"/>
  <c r="AB272" i="7"/>
  <c r="AB280" i="7" s="1"/>
  <c r="AB74" i="7" s="1"/>
  <c r="AB75" i="7" s="1"/>
  <c r="AB76" i="7" s="1"/>
  <c r="AB253" i="7"/>
  <c r="AB261" i="7" s="1"/>
  <c r="AB93" i="7" s="1"/>
  <c r="AB94" i="7" s="1"/>
  <c r="AB95" i="7" s="1"/>
  <c r="AB220" i="7"/>
  <c r="AB289" i="7"/>
  <c r="AB297" i="7" s="1"/>
  <c r="AB54" i="7" s="1"/>
  <c r="AB270" i="7"/>
  <c r="AB251" i="7"/>
  <c r="Q266" i="7"/>
  <c r="R134" i="7"/>
  <c r="R138" i="7" s="1"/>
  <c r="Z100" i="7"/>
  <c r="Z105" i="7"/>
  <c r="Z27" i="7"/>
  <c r="Z28" i="7" s="1"/>
  <c r="T136" i="7"/>
  <c r="X31" i="7"/>
  <c r="X29" i="7"/>
  <c r="X32" i="7"/>
  <c r="X30" i="7"/>
  <c r="Q24" i="6"/>
  <c r="T29" i="6" s="1"/>
  <c r="AA26" i="7"/>
  <c r="Y29" i="7"/>
  <c r="Y32" i="7"/>
  <c r="Y33" i="7" s="1"/>
  <c r="Y31" i="7"/>
  <c r="Y30" i="7"/>
  <c r="J173" i="7"/>
  <c r="J187" i="7"/>
  <c r="J188" i="7" s="1"/>
  <c r="J42" i="7"/>
  <c r="J179" i="7"/>
  <c r="P167" i="7"/>
  <c r="P158" i="7" s="1"/>
  <c r="P169" i="7" s="1"/>
  <c r="P189" i="7" s="1"/>
  <c r="P165" i="7"/>
  <c r="N167" i="7"/>
  <c r="N158" i="7" s="1"/>
  <c r="N165" i="7"/>
  <c r="M167" i="7"/>
  <c r="M158" i="7" s="1"/>
  <c r="M185" i="7" s="1"/>
  <c r="M165" i="7"/>
  <c r="P164" i="7"/>
  <c r="M164" i="7"/>
  <c r="AB151" i="7"/>
  <c r="AB152" i="7" s="1"/>
  <c r="AB166" i="7"/>
  <c r="L185" i="7"/>
  <c r="L169" i="7"/>
  <c r="L189" i="7" s="1"/>
  <c r="N164" i="7"/>
  <c r="O96" i="7"/>
  <c r="H96" i="7"/>
  <c r="K96" i="7"/>
  <c r="G96" i="7"/>
  <c r="F185" i="7"/>
  <c r="F169" i="7"/>
  <c r="F189" i="7" s="1"/>
  <c r="F168" i="7"/>
  <c r="G34" i="7"/>
  <c r="O34" i="7"/>
  <c r="K34" i="7"/>
  <c r="H34" i="7"/>
  <c r="I63" i="7"/>
  <c r="I64" i="7"/>
  <c r="I65" i="7" s="1"/>
  <c r="I66" i="7" s="1"/>
  <c r="D105" i="7"/>
  <c r="V70" i="7" l="1"/>
  <c r="V71" i="7" s="1"/>
  <c r="V72" i="7" s="1"/>
  <c r="F28" i="12"/>
  <c r="F27" i="12"/>
  <c r="V88" i="7"/>
  <c r="T138" i="7"/>
  <c r="T129" i="7" s="1"/>
  <c r="T139" i="7" s="1"/>
  <c r="T174" i="7"/>
  <c r="T81" i="7" s="1"/>
  <c r="T43" i="7"/>
  <c r="T180" i="7"/>
  <c r="T62" i="7" s="1"/>
  <c r="T283" i="7"/>
  <c r="T245" i="7"/>
  <c r="T213" i="7"/>
  <c r="T264" i="7"/>
  <c r="T208" i="7"/>
  <c r="T206" i="7"/>
  <c r="S140" i="7"/>
  <c r="S150" i="7"/>
  <c r="S144" i="7" s="1"/>
  <c r="W115" i="7"/>
  <c r="W119" i="7"/>
  <c r="W68" i="7" s="1"/>
  <c r="W123" i="7"/>
  <c r="W87" i="7" s="1"/>
  <c r="W114" i="7"/>
  <c r="W118" i="7"/>
  <c r="W67" i="7" s="1"/>
  <c r="W122" i="7"/>
  <c r="W86" i="7" s="1"/>
  <c r="W112" i="7"/>
  <c r="W116" i="7" s="1"/>
  <c r="W120" i="7" s="1"/>
  <c r="U70" i="7"/>
  <c r="U71" i="7" s="1"/>
  <c r="U72" i="7" s="1"/>
  <c r="U88" i="7"/>
  <c r="U48" i="7"/>
  <c r="U137" i="7"/>
  <c r="V48" i="7"/>
  <c r="V137" i="7"/>
  <c r="V69" i="7"/>
  <c r="U69" i="7"/>
  <c r="U89" i="7"/>
  <c r="U90" i="7" s="1"/>
  <c r="U91" i="7" s="1"/>
  <c r="U193" i="7"/>
  <c r="U196" i="7" s="1"/>
  <c r="U49" i="7"/>
  <c r="V89" i="7"/>
  <c r="V90" i="7" s="1"/>
  <c r="V91" i="7" s="1"/>
  <c r="V49" i="7"/>
  <c r="V193" i="7"/>
  <c r="V196" i="7" s="1"/>
  <c r="S139" i="7"/>
  <c r="R129" i="7"/>
  <c r="AB259" i="7"/>
  <c r="AB92" i="7" s="1"/>
  <c r="AB252" i="7"/>
  <c r="AB260" i="7" s="1"/>
  <c r="AB290" i="7"/>
  <c r="AB299" i="7"/>
  <c r="Q270" i="7"/>
  <c r="Q220" i="7"/>
  <c r="Q289" i="7"/>
  <c r="Q297" i="7" s="1"/>
  <c r="Q54" i="7" s="1"/>
  <c r="Q251" i="7"/>
  <c r="AC140" i="7"/>
  <c r="AC150" i="7"/>
  <c r="S135" i="7"/>
  <c r="S136" i="7"/>
  <c r="Y104" i="7"/>
  <c r="X104" i="7"/>
  <c r="R286" i="7"/>
  <c r="R285" i="7" s="1"/>
  <c r="R248" i="7"/>
  <c r="R267" i="7"/>
  <c r="P299" i="7"/>
  <c r="P290" i="7"/>
  <c r="Q153" i="7"/>
  <c r="Q166" i="7"/>
  <c r="Q157" i="7" s="1"/>
  <c r="Q163" i="7" s="1"/>
  <c r="Q167" i="7" s="1"/>
  <c r="Q158" i="7" s="1"/>
  <c r="Q151" i="7"/>
  <c r="Q152" i="7" s="1"/>
  <c r="S207" i="7"/>
  <c r="S284" i="7"/>
  <c r="S265" i="7"/>
  <c r="S266" i="7" s="1"/>
  <c r="S246" i="7"/>
  <c r="S247" i="7" s="1"/>
  <c r="Z102" i="7"/>
  <c r="Z101" i="7"/>
  <c r="Z103" i="7" s="1"/>
  <c r="R136" i="7"/>
  <c r="R135" i="7"/>
  <c r="AB278" i="7"/>
  <c r="AB73" i="7" s="1"/>
  <c r="AB271" i="7"/>
  <c r="AB279" i="7" s="1"/>
  <c r="AC253" i="7"/>
  <c r="AC261" i="7" s="1"/>
  <c r="AC93" i="7" s="1"/>
  <c r="AC94" i="7" s="1"/>
  <c r="AC95" i="7" s="1"/>
  <c r="AC291" i="7"/>
  <c r="AC272" i="7"/>
  <c r="AC280" i="7" s="1"/>
  <c r="AC74" i="7" s="1"/>
  <c r="AC75" i="7" s="1"/>
  <c r="AC76" i="7" s="1"/>
  <c r="AC270" i="7"/>
  <c r="AC251" i="7"/>
  <c r="AC289" i="7"/>
  <c r="AC297" i="7" s="1"/>
  <c r="AC54" i="7" s="1"/>
  <c r="AC220" i="7"/>
  <c r="Q253" i="7"/>
  <c r="Q261" i="7" s="1"/>
  <c r="Q93" i="7" s="1"/>
  <c r="Q94" i="7" s="1"/>
  <c r="Q95" i="7" s="1"/>
  <c r="Q272" i="7"/>
  <c r="Q280" i="7" s="1"/>
  <c r="Q74" i="7" s="1"/>
  <c r="Q75" i="7" s="1"/>
  <c r="Q76" i="7" s="1"/>
  <c r="Q291" i="7"/>
  <c r="R218" i="7"/>
  <c r="R287" i="7"/>
  <c r="R268" i="7"/>
  <c r="R249" i="7"/>
  <c r="R246" i="7"/>
  <c r="R247" i="7" s="1"/>
  <c r="R207" i="7"/>
  <c r="R284" i="7"/>
  <c r="R265" i="7"/>
  <c r="R266" i="7" s="1"/>
  <c r="P278" i="7"/>
  <c r="P73" i="7" s="1"/>
  <c r="P271" i="7"/>
  <c r="P279" i="7" s="1"/>
  <c r="P252" i="7"/>
  <c r="P260" i="7" s="1"/>
  <c r="P259" i="7"/>
  <c r="P92" i="7" s="1"/>
  <c r="S287" i="7"/>
  <c r="S249" i="7"/>
  <c r="S268" i="7"/>
  <c r="S218" i="7"/>
  <c r="S286" i="7"/>
  <c r="S285" i="7" s="1"/>
  <c r="S248" i="7"/>
  <c r="S267" i="7"/>
  <c r="P168" i="7"/>
  <c r="X33" i="7"/>
  <c r="AA100" i="7"/>
  <c r="AA105" i="7"/>
  <c r="AA27" i="7"/>
  <c r="AA28" i="7" s="1"/>
  <c r="Z30" i="7"/>
  <c r="Z31" i="7"/>
  <c r="Z29" i="7"/>
  <c r="Z32" i="7"/>
  <c r="Z33" i="7" s="1"/>
  <c r="M168" i="7"/>
  <c r="M169" i="7"/>
  <c r="M189" i="7" s="1"/>
  <c r="P185" i="7"/>
  <c r="P179" i="7" s="1"/>
  <c r="J61" i="7"/>
  <c r="J181" i="7"/>
  <c r="J182" i="7" s="1"/>
  <c r="J183" i="7" s="1"/>
  <c r="J44" i="7"/>
  <c r="J45" i="7"/>
  <c r="J46" i="7" s="1"/>
  <c r="J175" i="7"/>
  <c r="J176" i="7" s="1"/>
  <c r="J177" i="7" s="1"/>
  <c r="J80" i="7"/>
  <c r="L173" i="7"/>
  <c r="L187" i="7"/>
  <c r="L188" i="7" s="1"/>
  <c r="L42" i="7"/>
  <c r="L179" i="7"/>
  <c r="M173" i="7"/>
  <c r="M42" i="7"/>
  <c r="M179" i="7"/>
  <c r="M187" i="7"/>
  <c r="M188" i="7" s="1"/>
  <c r="N185" i="7"/>
  <c r="N169" i="7"/>
  <c r="N189" i="7" s="1"/>
  <c r="AB157" i="7"/>
  <c r="AB163" i="7" s="1"/>
  <c r="AB165" i="7" s="1"/>
  <c r="N168" i="7"/>
  <c r="I96" i="7"/>
  <c r="H77" i="7"/>
  <c r="H37" i="7" s="1"/>
  <c r="O77" i="7"/>
  <c r="O37" i="7" s="1"/>
  <c r="G77" i="7"/>
  <c r="G37" i="7" s="1"/>
  <c r="K77" i="7"/>
  <c r="K37" i="7" s="1"/>
  <c r="F173" i="7"/>
  <c r="F179" i="7"/>
  <c r="F187" i="7"/>
  <c r="F188" i="7" s="1"/>
  <c r="F42" i="7"/>
  <c r="I34" i="7"/>
  <c r="B12" i="5"/>
  <c r="S145" i="7" l="1"/>
  <c r="S153" i="7" s="1"/>
  <c r="W69" i="7"/>
  <c r="T267" i="7"/>
  <c r="T248" i="7"/>
  <c r="T286" i="7"/>
  <c r="T285" i="7" s="1"/>
  <c r="T218" i="7"/>
  <c r="T249" i="7"/>
  <c r="T268" i="7"/>
  <c r="T287" i="7"/>
  <c r="T284" i="7"/>
  <c r="T246" i="7"/>
  <c r="T247" i="7" s="1"/>
  <c r="T207" i="7"/>
  <c r="T265" i="7"/>
  <c r="T266" i="7" s="1"/>
  <c r="Z104" i="7"/>
  <c r="Z124" i="7" s="1"/>
  <c r="W89" i="7"/>
  <c r="W90" i="7" s="1"/>
  <c r="W91" i="7" s="1"/>
  <c r="W88" i="7"/>
  <c r="W48" i="7"/>
  <c r="W137" i="7"/>
  <c r="W70" i="7"/>
  <c r="W71" i="7" s="1"/>
  <c r="W72" i="7" s="1"/>
  <c r="W193" i="7"/>
  <c r="W196" i="7" s="1"/>
  <c r="W49" i="7"/>
  <c r="W51" i="7" s="1"/>
  <c r="W52" i="7" s="1"/>
  <c r="W53" i="7" s="1"/>
  <c r="V51" i="7"/>
  <c r="V52" i="7" s="1"/>
  <c r="V53" i="7" s="1"/>
  <c r="U51" i="7"/>
  <c r="U52" i="7" s="1"/>
  <c r="U53" i="7" s="1"/>
  <c r="U35" i="7" s="1"/>
  <c r="V35" i="7"/>
  <c r="V128" i="7"/>
  <c r="V186" i="7"/>
  <c r="U128" i="7"/>
  <c r="U186" i="7"/>
  <c r="V282" i="7"/>
  <c r="V198" i="7"/>
  <c r="V205" i="7" s="1"/>
  <c r="V263" i="7"/>
  <c r="V244" i="7"/>
  <c r="U282" i="7"/>
  <c r="U198" i="7"/>
  <c r="U205" i="7" s="1"/>
  <c r="U263" i="7"/>
  <c r="U244" i="7"/>
  <c r="V50" i="7"/>
  <c r="U50" i="7"/>
  <c r="R221" i="7"/>
  <c r="R250" i="7"/>
  <c r="R219" i="7"/>
  <c r="R269" i="7"/>
  <c r="R288" i="7"/>
  <c r="AC259" i="7"/>
  <c r="AC92" i="7" s="1"/>
  <c r="AC252" i="7"/>
  <c r="AC260" i="7" s="1"/>
  <c r="Y124" i="7"/>
  <c r="Y106" i="7"/>
  <c r="Y107" i="7" s="1"/>
  <c r="Q271" i="7"/>
  <c r="Q279" i="7" s="1"/>
  <c r="Q278" i="7"/>
  <c r="Q73" i="7" s="1"/>
  <c r="R140" i="7"/>
  <c r="R150" i="7"/>
  <c r="J47" i="7"/>
  <c r="J58" i="7" s="1"/>
  <c r="AA102" i="7"/>
  <c r="AA101" i="7"/>
  <c r="AA103" i="7" s="1"/>
  <c r="S219" i="7"/>
  <c r="S221" i="7"/>
  <c r="S269" i="7"/>
  <c r="S250" i="7"/>
  <c r="S288" i="7"/>
  <c r="Q299" i="7"/>
  <c r="Q290" i="7"/>
  <c r="AC278" i="7"/>
  <c r="AC73" i="7" s="1"/>
  <c r="AC271" i="7"/>
  <c r="AC279" i="7" s="1"/>
  <c r="AC299" i="7"/>
  <c r="AC290" i="7"/>
  <c r="P298" i="7"/>
  <c r="P55" i="7"/>
  <c r="P56" i="7" s="1"/>
  <c r="P57" i="7" s="1"/>
  <c r="X124" i="7"/>
  <c r="X106" i="7"/>
  <c r="X107" i="7" s="1"/>
  <c r="AC145" i="7"/>
  <c r="AC153" i="7" s="1"/>
  <c r="AC144" i="7"/>
  <c r="Q252" i="7"/>
  <c r="Q260" i="7" s="1"/>
  <c r="Q259" i="7"/>
  <c r="Q92" i="7" s="1"/>
  <c r="AB55" i="7"/>
  <c r="AB56" i="7" s="1"/>
  <c r="AB57" i="7" s="1"/>
  <c r="AB298" i="7"/>
  <c r="R139" i="7"/>
  <c r="P187" i="7"/>
  <c r="P188" i="7" s="1"/>
  <c r="Q168" i="7"/>
  <c r="Q185" i="7"/>
  <c r="Q169" i="7"/>
  <c r="Q189" i="7" s="1"/>
  <c r="P173" i="7"/>
  <c r="P175" i="7" s="1"/>
  <c r="P176" i="7" s="1"/>
  <c r="P177" i="7" s="1"/>
  <c r="AA29" i="7"/>
  <c r="J33" i="12" s="1"/>
  <c r="AA30" i="7"/>
  <c r="N33" i="12" s="1"/>
  <c r="AA31" i="7"/>
  <c r="R33" i="12" s="1"/>
  <c r="AA32" i="7"/>
  <c r="Q165" i="7"/>
  <c r="Q164" i="7"/>
  <c r="T150" i="7"/>
  <c r="T140" i="7"/>
  <c r="P42" i="7"/>
  <c r="P45" i="7" s="1"/>
  <c r="P46" i="7" s="1"/>
  <c r="J82" i="7"/>
  <c r="J83" i="7"/>
  <c r="J84" i="7" s="1"/>
  <c r="J63" i="7"/>
  <c r="J64" i="7"/>
  <c r="J65" i="7" s="1"/>
  <c r="AB167" i="7"/>
  <c r="AB164" i="7"/>
  <c r="M61" i="7"/>
  <c r="M181" i="7"/>
  <c r="M182" i="7" s="1"/>
  <c r="M183" i="7" s="1"/>
  <c r="L44" i="7"/>
  <c r="L45" i="7"/>
  <c r="L46" i="7" s="1"/>
  <c r="P61" i="7"/>
  <c r="P181" i="7"/>
  <c r="P182" i="7" s="1"/>
  <c r="P183" i="7" s="1"/>
  <c r="N173" i="7"/>
  <c r="N42" i="7"/>
  <c r="N179" i="7"/>
  <c r="N187" i="7"/>
  <c r="N188" i="7" s="1"/>
  <c r="M80" i="7"/>
  <c r="M175" i="7"/>
  <c r="M176" i="7" s="1"/>
  <c r="M177" i="7" s="1"/>
  <c r="L175" i="7"/>
  <c r="L176" i="7" s="1"/>
  <c r="L177" i="7" s="1"/>
  <c r="L80" i="7"/>
  <c r="M45" i="7"/>
  <c r="M46" i="7" s="1"/>
  <c r="M44" i="7"/>
  <c r="L61" i="7"/>
  <c r="L181" i="7"/>
  <c r="L182" i="7" s="1"/>
  <c r="L183" i="7" s="1"/>
  <c r="I77" i="7"/>
  <c r="I37" i="7" s="1"/>
  <c r="F44" i="7"/>
  <c r="F45" i="7"/>
  <c r="F46" i="7" s="1"/>
  <c r="F47" i="7" s="1"/>
  <c r="F181" i="7"/>
  <c r="F182" i="7" s="1"/>
  <c r="F183" i="7" s="1"/>
  <c r="F61" i="7"/>
  <c r="F175" i="7"/>
  <c r="F176" i="7" s="1"/>
  <c r="F177" i="7" s="1"/>
  <c r="F80" i="7"/>
  <c r="C20" i="6"/>
  <c r="C19" i="6"/>
  <c r="C18" i="6"/>
  <c r="C5" i="6"/>
  <c r="B8" i="5"/>
  <c r="S166" i="7" l="1"/>
  <c r="S157" i="7" s="1"/>
  <c r="S151" i="7"/>
  <c r="S152" i="7" s="1"/>
  <c r="AE26" i="7"/>
  <c r="Z106" i="7"/>
  <c r="Z107" i="7" s="1"/>
  <c r="Z122" i="7" s="1"/>
  <c r="Z86" i="7" s="1"/>
  <c r="W35" i="7"/>
  <c r="T219" i="7"/>
  <c r="T269" i="7"/>
  <c r="T250" i="7"/>
  <c r="T221" i="7"/>
  <c r="T288" i="7"/>
  <c r="W50" i="7"/>
  <c r="W263" i="7"/>
  <c r="W244" i="7"/>
  <c r="W282" i="7"/>
  <c r="W198" i="7"/>
  <c r="W205" i="7" s="1"/>
  <c r="W186" i="7"/>
  <c r="W128" i="7"/>
  <c r="W134" i="7" s="1"/>
  <c r="AA104" i="7"/>
  <c r="U206" i="7"/>
  <c r="U245" i="7"/>
  <c r="U283" i="7"/>
  <c r="U213" i="7"/>
  <c r="U264" i="7"/>
  <c r="U208" i="7"/>
  <c r="V206" i="7"/>
  <c r="V264" i="7"/>
  <c r="V208" i="7"/>
  <c r="V283" i="7"/>
  <c r="V245" i="7"/>
  <c r="V213" i="7"/>
  <c r="U180" i="7"/>
  <c r="U62" i="7" s="1"/>
  <c r="U174" i="7"/>
  <c r="U81" i="7" s="1"/>
  <c r="U43" i="7"/>
  <c r="V174" i="7"/>
  <c r="V81" i="7" s="1"/>
  <c r="V180" i="7"/>
  <c r="V62" i="7" s="1"/>
  <c r="V43" i="7"/>
  <c r="U134" i="7"/>
  <c r="V134" i="7"/>
  <c r="AB36" i="7"/>
  <c r="P36" i="7"/>
  <c r="J66" i="7"/>
  <c r="J77" i="7" s="1"/>
  <c r="J85" i="7"/>
  <c r="P47" i="7"/>
  <c r="AC151" i="7"/>
  <c r="AC152" i="7" s="1"/>
  <c r="AC166" i="7"/>
  <c r="AC157" i="7" s="1"/>
  <c r="AC55" i="7"/>
  <c r="AC56" i="7" s="1"/>
  <c r="AC57" i="7" s="1"/>
  <c r="AC298" i="7"/>
  <c r="Q298" i="7"/>
  <c r="Q55" i="7"/>
  <c r="Q56" i="7" s="1"/>
  <c r="Q57" i="7" s="1"/>
  <c r="S253" i="7"/>
  <c r="S261" i="7" s="1"/>
  <c r="S93" i="7" s="1"/>
  <c r="S94" i="7" s="1"/>
  <c r="S95" i="7" s="1"/>
  <c r="S291" i="7"/>
  <c r="S272" i="7"/>
  <c r="S280" i="7" s="1"/>
  <c r="S74" i="7" s="1"/>
  <c r="S75" i="7" s="1"/>
  <c r="S76" i="7" s="1"/>
  <c r="L47" i="7"/>
  <c r="L58" i="7" s="1"/>
  <c r="M47" i="7"/>
  <c r="M58" i="7" s="1"/>
  <c r="X115" i="7"/>
  <c r="X118" i="7"/>
  <c r="X67" i="7" s="1"/>
  <c r="X123" i="7"/>
  <c r="X87" i="7" s="1"/>
  <c r="X119" i="7"/>
  <c r="X68" i="7" s="1"/>
  <c r="X114" i="7"/>
  <c r="X122" i="7"/>
  <c r="X86" i="7" s="1"/>
  <c r="X112" i="7"/>
  <c r="X116" i="7" s="1"/>
  <c r="X120" i="7" s="1"/>
  <c r="S220" i="7"/>
  <c r="S289" i="7"/>
  <c r="S297" i="7" s="1"/>
  <c r="S54" i="7" s="1"/>
  <c r="S251" i="7"/>
  <c r="S270" i="7"/>
  <c r="R144" i="7"/>
  <c r="R145" i="7"/>
  <c r="Y122" i="7"/>
  <c r="Y86" i="7" s="1"/>
  <c r="Y123" i="7"/>
  <c r="Y87" i="7" s="1"/>
  <c r="Y114" i="7"/>
  <c r="Y118" i="7"/>
  <c r="Y67" i="7" s="1"/>
  <c r="Y115" i="7"/>
  <c r="Y119" i="7"/>
  <c r="Y68" i="7" s="1"/>
  <c r="Y112" i="7"/>
  <c r="Y116" i="7" s="1"/>
  <c r="Y120" i="7" s="1"/>
  <c r="R289" i="7"/>
  <c r="R297" i="7" s="1"/>
  <c r="R54" i="7" s="1"/>
  <c r="R270" i="7"/>
  <c r="R220" i="7"/>
  <c r="R251" i="7"/>
  <c r="R253" i="7"/>
  <c r="R261" i="7" s="1"/>
  <c r="R93" i="7" s="1"/>
  <c r="R94" i="7" s="1"/>
  <c r="R95" i="7" s="1"/>
  <c r="R272" i="7"/>
  <c r="R280" i="7" s="1"/>
  <c r="R74" i="7" s="1"/>
  <c r="R75" i="7" s="1"/>
  <c r="R76" i="7" s="1"/>
  <c r="R291" i="7"/>
  <c r="P80" i="7"/>
  <c r="P82" i="7" s="1"/>
  <c r="P44" i="7"/>
  <c r="AA33" i="7"/>
  <c r="F34" i="12"/>
  <c r="N23" i="5"/>
  <c r="Q173" i="7"/>
  <c r="Q179" i="7"/>
  <c r="Q42" i="7"/>
  <c r="Q187" i="7"/>
  <c r="Q188" i="7" s="1"/>
  <c r="R15" i="6"/>
  <c r="C6" i="6"/>
  <c r="G23" i="13" s="1"/>
  <c r="T145" i="7"/>
  <c r="T144" i="7"/>
  <c r="L63" i="7"/>
  <c r="L64" i="7"/>
  <c r="L65" i="7" s="1"/>
  <c r="L66" i="7" s="1"/>
  <c r="M83" i="7"/>
  <c r="M84" i="7" s="1"/>
  <c r="M82" i="7"/>
  <c r="P63" i="7"/>
  <c r="P64" i="7"/>
  <c r="P65" i="7" s="1"/>
  <c r="P66" i="7" s="1"/>
  <c r="M63" i="7"/>
  <c r="M64" i="7"/>
  <c r="M65" i="7" s="1"/>
  <c r="M66" i="7" s="1"/>
  <c r="L83" i="7"/>
  <c r="L84" i="7" s="1"/>
  <c r="L82" i="7"/>
  <c r="N61" i="7"/>
  <c r="N181" i="7"/>
  <c r="N182" i="7" s="1"/>
  <c r="N183" i="7" s="1"/>
  <c r="N44" i="7"/>
  <c r="N45" i="7"/>
  <c r="N46" i="7" s="1"/>
  <c r="AB158" i="7"/>
  <c r="N175" i="7"/>
  <c r="N176" i="7" s="1"/>
  <c r="N177" i="7" s="1"/>
  <c r="N80" i="7"/>
  <c r="F63" i="7"/>
  <c r="F64" i="7"/>
  <c r="F65" i="7" s="1"/>
  <c r="F66" i="7" s="1"/>
  <c r="F82" i="7"/>
  <c r="F83" i="7"/>
  <c r="F84" i="7" s="1"/>
  <c r="F85" i="7" s="1"/>
  <c r="R5" i="6"/>
  <c r="R10" i="6"/>
  <c r="R18" i="6"/>
  <c r="R11" i="6"/>
  <c r="R12" i="6"/>
  <c r="R19" i="6"/>
  <c r="R26" i="6"/>
  <c r="R20" i="6"/>
  <c r="R24" i="6"/>
  <c r="R14" i="6"/>
  <c r="R21" i="6"/>
  <c r="R3" i="6"/>
  <c r="R22" i="6"/>
  <c r="R9" i="6"/>
  <c r="R7" i="6"/>
  <c r="R16" i="6"/>
  <c r="R6" i="6"/>
  <c r="R17" i="6"/>
  <c r="R8" i="6"/>
  <c r="R13" i="6"/>
  <c r="R23" i="6"/>
  <c r="R4" i="6"/>
  <c r="R25" i="6"/>
  <c r="G26" i="13" l="1"/>
  <c r="Y70" i="7"/>
  <c r="Y71" i="7" s="1"/>
  <c r="Y72" i="7" s="1"/>
  <c r="Z123" i="7"/>
  <c r="Z87" i="7" s="1"/>
  <c r="Z89" i="7" s="1"/>
  <c r="Z90" i="7" s="1"/>
  <c r="Z91" i="7" s="1"/>
  <c r="X70" i="7"/>
  <c r="X71" i="7" s="1"/>
  <c r="X72" i="7" s="1"/>
  <c r="Z118" i="7"/>
  <c r="Z67" i="7" s="1"/>
  <c r="Z112" i="7"/>
  <c r="Z116" i="7" s="1"/>
  <c r="Z120" i="7" s="1"/>
  <c r="Z115" i="7"/>
  <c r="Z114" i="7"/>
  <c r="Z137" i="7" s="1"/>
  <c r="Z128" i="7" s="1"/>
  <c r="Z119" i="7"/>
  <c r="Z68" i="7" s="1"/>
  <c r="Y88" i="7"/>
  <c r="X88" i="7"/>
  <c r="T291" i="7"/>
  <c r="T272" i="7"/>
  <c r="T280" i="7" s="1"/>
  <c r="T74" i="7" s="1"/>
  <c r="T75" i="7" s="1"/>
  <c r="T76" i="7" s="1"/>
  <c r="T253" i="7"/>
  <c r="T261" i="7" s="1"/>
  <c r="T93" i="7" s="1"/>
  <c r="T94" i="7" s="1"/>
  <c r="T95" i="7" s="1"/>
  <c r="T289" i="7"/>
  <c r="T297" i="7" s="1"/>
  <c r="T54" i="7" s="1"/>
  <c r="T251" i="7"/>
  <c r="T220" i="7"/>
  <c r="T270" i="7"/>
  <c r="W174" i="7"/>
  <c r="W81" i="7" s="1"/>
  <c r="W180" i="7"/>
  <c r="W62" i="7" s="1"/>
  <c r="W43" i="7"/>
  <c r="W138" i="7"/>
  <c r="W129" i="7" s="1"/>
  <c r="W136" i="7"/>
  <c r="W135" i="7"/>
  <c r="W206" i="7"/>
  <c r="W264" i="7"/>
  <c r="W208" i="7"/>
  <c r="W283" i="7"/>
  <c r="W245" i="7"/>
  <c r="W213" i="7"/>
  <c r="V136" i="7"/>
  <c r="V135" i="7"/>
  <c r="U135" i="7"/>
  <c r="U136" i="7"/>
  <c r="V286" i="7"/>
  <c r="V285" i="7" s="1"/>
  <c r="V267" i="7"/>
  <c r="V248" i="7"/>
  <c r="V246" i="7"/>
  <c r="V247" i="7" s="1"/>
  <c r="V207" i="7"/>
  <c r="V284" i="7"/>
  <c r="V265" i="7"/>
  <c r="V266" i="7" s="1"/>
  <c r="U265" i="7"/>
  <c r="U266" i="7" s="1"/>
  <c r="U207" i="7"/>
  <c r="U246" i="7"/>
  <c r="U247" i="7" s="1"/>
  <c r="U284" i="7"/>
  <c r="J34" i="7"/>
  <c r="V138" i="7"/>
  <c r="U138" i="7"/>
  <c r="V218" i="7"/>
  <c r="V219" i="7" s="1"/>
  <c r="V287" i="7"/>
  <c r="V268" i="7"/>
  <c r="V249" i="7"/>
  <c r="U267" i="7"/>
  <c r="U248" i="7"/>
  <c r="U286" i="7"/>
  <c r="U285" i="7" s="1"/>
  <c r="U268" i="7"/>
  <c r="U218" i="7"/>
  <c r="U249" i="7"/>
  <c r="U287" i="7"/>
  <c r="AA124" i="7"/>
  <c r="AA106" i="7"/>
  <c r="AA107" i="7" s="1"/>
  <c r="P58" i="7"/>
  <c r="AC36" i="7"/>
  <c r="Q36" i="7"/>
  <c r="J96" i="7"/>
  <c r="J37" i="7" s="1"/>
  <c r="L85" i="7"/>
  <c r="L96" i="7" s="1"/>
  <c r="M85" i="7"/>
  <c r="M96" i="7" s="1"/>
  <c r="N47" i="7"/>
  <c r="N58" i="7" s="1"/>
  <c r="R299" i="7"/>
  <c r="R290" i="7"/>
  <c r="Y69" i="7"/>
  <c r="Y89" i="7"/>
  <c r="Y90" i="7" s="1"/>
  <c r="Y91" i="7" s="1"/>
  <c r="R153" i="7"/>
  <c r="R151" i="7"/>
  <c r="R152" i="7" s="1"/>
  <c r="R166" i="7"/>
  <c r="R157" i="7" s="1"/>
  <c r="R163" i="7" s="1"/>
  <c r="R167" i="7" s="1"/>
  <c r="S271" i="7"/>
  <c r="S279" i="7" s="1"/>
  <c r="S278" i="7"/>
  <c r="S73" i="7" s="1"/>
  <c r="X137" i="7"/>
  <c r="X48" i="7"/>
  <c r="X89" i="7"/>
  <c r="X90" i="7" s="1"/>
  <c r="X91" i="7" s="1"/>
  <c r="X49" i="7"/>
  <c r="X193" i="7"/>
  <c r="X196" i="7" s="1"/>
  <c r="S299" i="7"/>
  <c r="S290" i="7"/>
  <c r="AC163" i="7"/>
  <c r="AC167" i="7" s="1"/>
  <c r="R252" i="7"/>
  <c r="R260" i="7" s="1"/>
  <c r="R259" i="7"/>
  <c r="R92" i="7" s="1"/>
  <c r="R278" i="7"/>
  <c r="R73" i="7" s="1"/>
  <c r="R271" i="7"/>
  <c r="R279" i="7" s="1"/>
  <c r="Y193" i="7"/>
  <c r="Y196" i="7" s="1"/>
  <c r="Y49" i="7"/>
  <c r="Y137" i="7"/>
  <c r="Y48" i="7"/>
  <c r="S259" i="7"/>
  <c r="S92" i="7" s="1"/>
  <c r="S252" i="7"/>
  <c r="S260" i="7" s="1"/>
  <c r="X69" i="7"/>
  <c r="P83" i="7"/>
  <c r="P84" i="7" s="1"/>
  <c r="T153" i="7"/>
  <c r="T166" i="7"/>
  <c r="T151" i="7"/>
  <c r="T152" i="7" s="1"/>
  <c r="Q181" i="7"/>
  <c r="Q182" i="7" s="1"/>
  <c r="Q183" i="7" s="1"/>
  <c r="Q61" i="7"/>
  <c r="Q45" i="7"/>
  <c r="Q46" i="7" s="1"/>
  <c r="Q44" i="7"/>
  <c r="Q175" i="7"/>
  <c r="Q176" i="7" s="1"/>
  <c r="Q177" i="7" s="1"/>
  <c r="Q80" i="7"/>
  <c r="S163" i="7"/>
  <c r="AB185" i="7"/>
  <c r="AB169" i="7"/>
  <c r="AB189" i="7" s="1"/>
  <c r="M77" i="7"/>
  <c r="AB168" i="7"/>
  <c r="N63" i="7"/>
  <c r="N64" i="7"/>
  <c r="N65" i="7" s="1"/>
  <c r="N66" i="7" s="1"/>
  <c r="P77" i="7"/>
  <c r="L34" i="7"/>
  <c r="L77" i="7"/>
  <c r="N83" i="7"/>
  <c r="N84" i="7" s="1"/>
  <c r="N82" i="7"/>
  <c r="F96" i="7"/>
  <c r="F34" i="7"/>
  <c r="F77" i="7"/>
  <c r="F58" i="7"/>
  <c r="Z186" i="7" l="1"/>
  <c r="Z174" i="7" s="1"/>
  <c r="Z81" i="7" s="1"/>
  <c r="Z70" i="7"/>
  <c r="Z71" i="7" s="1"/>
  <c r="Z72" i="7" s="1"/>
  <c r="Z88" i="7"/>
  <c r="Y50" i="7"/>
  <c r="X51" i="7"/>
  <c r="X52" i="7" s="1"/>
  <c r="X53" i="7" s="1"/>
  <c r="Z48" i="7"/>
  <c r="Z69" i="7"/>
  <c r="Z193" i="7"/>
  <c r="Z196" i="7" s="1"/>
  <c r="Z49" i="7"/>
  <c r="T271" i="7"/>
  <c r="T279" i="7" s="1"/>
  <c r="T278" i="7"/>
  <c r="T73" i="7" s="1"/>
  <c r="T252" i="7"/>
  <c r="T260" i="7" s="1"/>
  <c r="T259" i="7"/>
  <c r="T92" i="7" s="1"/>
  <c r="T290" i="7"/>
  <c r="T299" i="7"/>
  <c r="W218" i="7"/>
  <c r="W219" i="7" s="1"/>
  <c r="W287" i="7"/>
  <c r="W249" i="7"/>
  <c r="W268" i="7"/>
  <c r="W139" i="7"/>
  <c r="W140" i="7"/>
  <c r="W150" i="7"/>
  <c r="W286" i="7"/>
  <c r="W285" i="7" s="1"/>
  <c r="W248" i="7"/>
  <c r="W267" i="7"/>
  <c r="W284" i="7"/>
  <c r="W246" i="7"/>
  <c r="W207" i="7"/>
  <c r="W265" i="7"/>
  <c r="X35" i="7"/>
  <c r="AA118" i="7"/>
  <c r="AA67" i="7" s="1"/>
  <c r="AA114" i="7"/>
  <c r="AA122" i="7"/>
  <c r="AA86" i="7" s="1"/>
  <c r="AA115" i="7"/>
  <c r="AA112" i="7"/>
  <c r="AA116" i="7" s="1"/>
  <c r="AA120" i="7" s="1"/>
  <c r="AA119" i="7"/>
  <c r="AA68" i="7" s="1"/>
  <c r="AA123" i="7"/>
  <c r="AA87" i="7" s="1"/>
  <c r="AA89" i="7" s="1"/>
  <c r="AA90" i="7" s="1"/>
  <c r="AA91" i="7" s="1"/>
  <c r="U221" i="7"/>
  <c r="U269" i="7"/>
  <c r="U250" i="7"/>
  <c r="U288" i="7"/>
  <c r="U219" i="7"/>
  <c r="U129" i="7"/>
  <c r="U139" i="7" s="1"/>
  <c r="V289" i="7"/>
  <c r="V297" i="7" s="1"/>
  <c r="V54" i="7" s="1"/>
  <c r="V270" i="7"/>
  <c r="V220" i="7"/>
  <c r="V251" i="7"/>
  <c r="V269" i="7"/>
  <c r="V288" i="7"/>
  <c r="V221" i="7"/>
  <c r="V250" i="7"/>
  <c r="V129" i="7"/>
  <c r="V139" i="7" s="1"/>
  <c r="M34" i="7"/>
  <c r="L37" i="7"/>
  <c r="Y51" i="7"/>
  <c r="Y52" i="7" s="1"/>
  <c r="AC158" i="7"/>
  <c r="AC168" i="7" s="1"/>
  <c r="X282" i="7"/>
  <c r="X198" i="7"/>
  <c r="X205" i="7" s="1"/>
  <c r="X263" i="7"/>
  <c r="X244" i="7"/>
  <c r="X128" i="7"/>
  <c r="X186" i="7"/>
  <c r="N85" i="7"/>
  <c r="N96" i="7" s="1"/>
  <c r="M37" i="7"/>
  <c r="Q47" i="7"/>
  <c r="Q58" i="7" s="1"/>
  <c r="P85" i="7"/>
  <c r="P34" i="7" s="1"/>
  <c r="Y128" i="7"/>
  <c r="Y134" i="7" s="1"/>
  <c r="Y138" i="7" s="1"/>
  <c r="Y129" i="7" s="1"/>
  <c r="Y186" i="7"/>
  <c r="Y263" i="7"/>
  <c r="Y244" i="7"/>
  <c r="Y198" i="7"/>
  <c r="Y205" i="7" s="1"/>
  <c r="Y282" i="7"/>
  <c r="AC165" i="7"/>
  <c r="AC164" i="7"/>
  <c r="S55" i="7"/>
  <c r="S56" i="7" s="1"/>
  <c r="S57" i="7" s="1"/>
  <c r="S298" i="7"/>
  <c r="X50" i="7"/>
  <c r="R298" i="7"/>
  <c r="R55" i="7"/>
  <c r="R56" i="7" s="1"/>
  <c r="R57" i="7" s="1"/>
  <c r="S165" i="7"/>
  <c r="S164" i="7"/>
  <c r="Q82" i="7"/>
  <c r="Q83" i="7"/>
  <c r="Q84" i="7" s="1"/>
  <c r="R158" i="7"/>
  <c r="R168" i="7" s="1"/>
  <c r="Q64" i="7"/>
  <c r="Q65" i="7" s="1"/>
  <c r="Q66" i="7" s="1"/>
  <c r="Q63" i="7"/>
  <c r="S167" i="7"/>
  <c r="S158" i="7" s="1"/>
  <c r="Z134" i="7"/>
  <c r="Z138" i="7" s="1"/>
  <c r="R165" i="7"/>
  <c r="R164" i="7"/>
  <c r="T157" i="7"/>
  <c r="N34" i="7"/>
  <c r="N77" i="7"/>
  <c r="AB173" i="7"/>
  <c r="AB179" i="7"/>
  <c r="AB42" i="7"/>
  <c r="AB187" i="7"/>
  <c r="AB188" i="7" s="1"/>
  <c r="F37" i="7"/>
  <c r="D29" i="9"/>
  <c r="Z43" i="7" l="1"/>
  <c r="Z180" i="7"/>
  <c r="Z62" i="7" s="1"/>
  <c r="Y135" i="7"/>
  <c r="Z263" i="7"/>
  <c r="Z282" i="7"/>
  <c r="Z244" i="7"/>
  <c r="Z198" i="7"/>
  <c r="Z205" i="7" s="1"/>
  <c r="Z51" i="7"/>
  <c r="Z52" i="7" s="1"/>
  <c r="Z53" i="7" s="1"/>
  <c r="Z35" i="7" s="1"/>
  <c r="Z50" i="7"/>
  <c r="T298" i="7"/>
  <c r="T55" i="7"/>
  <c r="T56" i="7" s="1"/>
  <c r="T57" i="7" s="1"/>
  <c r="T36" i="7" s="1"/>
  <c r="W144" i="7"/>
  <c r="W145" i="7"/>
  <c r="W266" i="7"/>
  <c r="W247" i="7"/>
  <c r="W270" i="7"/>
  <c r="W271" i="7" s="1"/>
  <c r="W220" i="7"/>
  <c r="W289" i="7"/>
  <c r="W297" i="7" s="1"/>
  <c r="W54" i="7" s="1"/>
  <c r="W251" i="7"/>
  <c r="W252" i="7" s="1"/>
  <c r="W250" i="7"/>
  <c r="W221" i="7"/>
  <c r="W288" i="7"/>
  <c r="W269" i="7"/>
  <c r="Y53" i="7"/>
  <c r="Y35" i="7" s="1"/>
  <c r="V259" i="7"/>
  <c r="V92" i="7" s="1"/>
  <c r="V252" i="7"/>
  <c r="V260" i="7" s="1"/>
  <c r="V271" i="7"/>
  <c r="V279" i="7" s="1"/>
  <c r="V278" i="7"/>
  <c r="V73" i="7" s="1"/>
  <c r="U289" i="7"/>
  <c r="U297" i="7" s="1"/>
  <c r="U54" i="7" s="1"/>
  <c r="U270" i="7"/>
  <c r="U220" i="7"/>
  <c r="U251" i="7"/>
  <c r="U253" i="7"/>
  <c r="U261" i="7" s="1"/>
  <c r="U93" i="7" s="1"/>
  <c r="U94" i="7" s="1"/>
  <c r="U95" i="7" s="1"/>
  <c r="U272" i="7"/>
  <c r="U280" i="7" s="1"/>
  <c r="U74" i="7" s="1"/>
  <c r="U75" i="7" s="1"/>
  <c r="U76" i="7" s="1"/>
  <c r="U291" i="7"/>
  <c r="AA69" i="7"/>
  <c r="AA70" i="7"/>
  <c r="AA71" i="7" s="1"/>
  <c r="AA72" i="7" s="1"/>
  <c r="AA49" i="7"/>
  <c r="AA193" i="7"/>
  <c r="AA196" i="7" s="1"/>
  <c r="AA48" i="7"/>
  <c r="AA137" i="7"/>
  <c r="V140" i="7"/>
  <c r="V150" i="7"/>
  <c r="V272" i="7"/>
  <c r="V280" i="7" s="1"/>
  <c r="V74" i="7" s="1"/>
  <c r="V75" i="7" s="1"/>
  <c r="V76" i="7" s="1"/>
  <c r="V291" i="7"/>
  <c r="V253" i="7"/>
  <c r="V261" i="7" s="1"/>
  <c r="V93" i="7" s="1"/>
  <c r="V94" i="7" s="1"/>
  <c r="V95" i="7" s="1"/>
  <c r="U140" i="7"/>
  <c r="U150" i="7"/>
  <c r="AA88" i="7"/>
  <c r="Y136" i="7"/>
  <c r="R36" i="7"/>
  <c r="S36" i="7"/>
  <c r="P96" i="7"/>
  <c r="P37" i="7" s="1"/>
  <c r="Q85" i="7"/>
  <c r="Q96" i="7" s="1"/>
  <c r="Y180" i="7"/>
  <c r="Y62" i="7" s="1"/>
  <c r="Y174" i="7"/>
  <c r="Y81" i="7" s="1"/>
  <c r="Y43" i="7"/>
  <c r="X134" i="7"/>
  <c r="AC169" i="7"/>
  <c r="AC189" i="7" s="1"/>
  <c r="AC185" i="7"/>
  <c r="N37" i="7"/>
  <c r="Y206" i="7"/>
  <c r="Y283" i="7"/>
  <c r="Y213" i="7"/>
  <c r="Y245" i="7"/>
  <c r="Y208" i="7"/>
  <c r="Y264" i="7"/>
  <c r="X174" i="7"/>
  <c r="X81" i="7" s="1"/>
  <c r="X43" i="7"/>
  <c r="X180" i="7"/>
  <c r="X62" i="7" s="1"/>
  <c r="X206" i="7"/>
  <c r="X264" i="7"/>
  <c r="X245" i="7"/>
  <c r="X213" i="7"/>
  <c r="X283" i="7"/>
  <c r="X208" i="7"/>
  <c r="Z129" i="7"/>
  <c r="Z139" i="7" s="1"/>
  <c r="S168" i="7"/>
  <c r="S185" i="7"/>
  <c r="S169" i="7"/>
  <c r="S189" i="7" s="1"/>
  <c r="Q34" i="7"/>
  <c r="Q77" i="7"/>
  <c r="Y150" i="7"/>
  <c r="Y140" i="7"/>
  <c r="T163" i="7"/>
  <c r="Z136" i="7"/>
  <c r="Z135" i="7"/>
  <c r="R185" i="7"/>
  <c r="R169" i="7"/>
  <c r="R189" i="7" s="1"/>
  <c r="Y139" i="7"/>
  <c r="AB44" i="7"/>
  <c r="AB45" i="7"/>
  <c r="AB46" i="7" s="1"/>
  <c r="AB61" i="7"/>
  <c r="AB181" i="7"/>
  <c r="AB182" i="7" s="1"/>
  <c r="AB183" i="7" s="1"/>
  <c r="AB175" i="7"/>
  <c r="AB176" i="7" s="1"/>
  <c r="AB177" i="7" s="1"/>
  <c r="AB80" i="7"/>
  <c r="N32" i="9"/>
  <c r="O38" i="9" s="1"/>
  <c r="N31" i="9"/>
  <c r="O37" i="9" s="1"/>
  <c r="N34" i="9"/>
  <c r="N33" i="9"/>
  <c r="D139" i="9"/>
  <c r="D141" i="9"/>
  <c r="D146" i="9"/>
  <c r="D147" i="9"/>
  <c r="D126" i="9"/>
  <c r="D131" i="9"/>
  <c r="D116" i="9"/>
  <c r="D82" i="9"/>
  <c r="D66" i="9"/>
  <c r="D67" i="9" s="1"/>
  <c r="D69" i="9"/>
  <c r="D111" i="9" s="1"/>
  <c r="D53" i="9"/>
  <c r="D26" i="9"/>
  <c r="D28" i="9" s="1"/>
  <c r="D27" i="9"/>
  <c r="D31" i="9"/>
  <c r="W260" i="7" l="1"/>
  <c r="AA50" i="7"/>
  <c r="W279" i="7"/>
  <c r="Z206" i="7"/>
  <c r="Z208" i="7"/>
  <c r="Z283" i="7"/>
  <c r="Z264" i="7"/>
  <c r="Z213" i="7"/>
  <c r="Z245" i="7"/>
  <c r="W278" i="7"/>
  <c r="W73" i="7" s="1"/>
  <c r="W291" i="7"/>
  <c r="W272" i="7"/>
  <c r="W280" i="7" s="1"/>
  <c r="W74" i="7" s="1"/>
  <c r="W75" i="7" s="1"/>
  <c r="W76" i="7" s="1"/>
  <c r="W253" i="7"/>
  <c r="W261" i="7" s="1"/>
  <c r="W93" i="7" s="1"/>
  <c r="W94" i="7" s="1"/>
  <c r="W95" i="7" s="1"/>
  <c r="W259" i="7"/>
  <c r="W92" i="7" s="1"/>
  <c r="W153" i="7"/>
  <c r="W151" i="7"/>
  <c r="W152" i="7" s="1"/>
  <c r="W166" i="7"/>
  <c r="W157" i="7" s="1"/>
  <c r="W163" i="7" s="1"/>
  <c r="W167" i="7" s="1"/>
  <c r="U145" i="7"/>
  <c r="U144" i="7"/>
  <c r="AA51" i="7"/>
  <c r="AA52" i="7" s="1"/>
  <c r="U252" i="7"/>
  <c r="U260" i="7" s="1"/>
  <c r="U259" i="7"/>
  <c r="U92" i="7" s="1"/>
  <c r="U278" i="7"/>
  <c r="U73" i="7" s="1"/>
  <c r="U271" i="7"/>
  <c r="U279" i="7" s="1"/>
  <c r="V299" i="7"/>
  <c r="V290" i="7"/>
  <c r="V145" i="7"/>
  <c r="V153" i="7" s="1"/>
  <c r="V144" i="7"/>
  <c r="AA186" i="7"/>
  <c r="AA128" i="7"/>
  <c r="AA282" i="7"/>
  <c r="AA263" i="7"/>
  <c r="AA244" i="7"/>
  <c r="AA198" i="7"/>
  <c r="AA205" i="7" s="1"/>
  <c r="U299" i="7"/>
  <c r="U290" i="7"/>
  <c r="AB47" i="7"/>
  <c r="AB58" i="7" s="1"/>
  <c r="Q37" i="7"/>
  <c r="X265" i="7"/>
  <c r="X266" i="7" s="1"/>
  <c r="X207" i="7"/>
  <c r="X246" i="7"/>
  <c r="X247" i="7" s="1"/>
  <c r="X284" i="7"/>
  <c r="X136" i="7"/>
  <c r="X135" i="7"/>
  <c r="X286" i="7"/>
  <c r="X285" i="7" s="1"/>
  <c r="X248" i="7"/>
  <c r="X267" i="7"/>
  <c r="X249" i="7"/>
  <c r="X287" i="7"/>
  <c r="X268" i="7"/>
  <c r="X218" i="7"/>
  <c r="Y267" i="7"/>
  <c r="Y248" i="7"/>
  <c r="Y286" i="7"/>
  <c r="Y285" i="7" s="1"/>
  <c r="Y249" i="7"/>
  <c r="Y268" i="7"/>
  <c r="Y218" i="7"/>
  <c r="Y287" i="7"/>
  <c r="Y265" i="7"/>
  <c r="Y266" i="7" s="1"/>
  <c r="Y284" i="7"/>
  <c r="Y207" i="7"/>
  <c r="Y246" i="7"/>
  <c r="Y247" i="7" s="1"/>
  <c r="AC42" i="7"/>
  <c r="AC179" i="7"/>
  <c r="AC187" i="7"/>
  <c r="AC188" i="7" s="1"/>
  <c r="AC173" i="7"/>
  <c r="X138" i="7"/>
  <c r="X129" i="7" s="1"/>
  <c r="T165" i="7"/>
  <c r="T164" i="7"/>
  <c r="Y145" i="7"/>
  <c r="Y153" i="7" s="1"/>
  <c r="Y144" i="7"/>
  <c r="R173" i="7"/>
  <c r="R42" i="7"/>
  <c r="R187" i="7"/>
  <c r="R188" i="7" s="1"/>
  <c r="R179" i="7"/>
  <c r="T167" i="7"/>
  <c r="S173" i="7"/>
  <c r="S42" i="7"/>
  <c r="S187" i="7"/>
  <c r="S188" i="7" s="1"/>
  <c r="S179" i="7"/>
  <c r="Z150" i="7"/>
  <c r="Z140" i="7"/>
  <c r="AB83" i="7"/>
  <c r="AB84" i="7" s="1"/>
  <c r="AB82" i="7"/>
  <c r="AB63" i="7"/>
  <c r="AB64" i="7"/>
  <c r="AB65" i="7" s="1"/>
  <c r="AB66" i="7" s="1"/>
  <c r="D148" i="9"/>
  <c r="D149" i="9" s="1"/>
  <c r="D150" i="9" s="1"/>
  <c r="D38" i="9"/>
  <c r="C12" i="9" s="1"/>
  <c r="D36" i="9"/>
  <c r="D40" i="9" s="1"/>
  <c r="D44" i="9"/>
  <c r="D151" i="9"/>
  <c r="D117" i="9"/>
  <c r="D118" i="9"/>
  <c r="D39" i="9"/>
  <c r="D68" i="9"/>
  <c r="D42" i="9"/>
  <c r="C18" i="9" s="1"/>
  <c r="D142" i="9"/>
  <c r="D43" i="9"/>
  <c r="D18" i="9" s="1"/>
  <c r="Z218" i="7" l="1"/>
  <c r="Z287" i="7"/>
  <c r="Z249" i="7"/>
  <c r="Z268" i="7"/>
  <c r="Z284" i="7"/>
  <c r="Z265" i="7"/>
  <c r="Z266" i="7" s="1"/>
  <c r="Z246" i="7"/>
  <c r="Z247" i="7" s="1"/>
  <c r="Z207" i="7"/>
  <c r="Z248" i="7"/>
  <c r="Z286" i="7"/>
  <c r="Z285" i="7" s="1"/>
  <c r="Z267" i="7"/>
  <c r="W299" i="7"/>
  <c r="W290" i="7"/>
  <c r="AA206" i="7"/>
  <c r="AA213" i="7"/>
  <c r="AA283" i="7"/>
  <c r="AA208" i="7"/>
  <c r="AA264" i="7"/>
  <c r="AA245" i="7"/>
  <c r="AA134" i="7"/>
  <c r="AA138" i="7" s="1"/>
  <c r="AA129" i="7" s="1"/>
  <c r="V166" i="7"/>
  <c r="V157" i="7" s="1"/>
  <c r="V163" i="7" s="1"/>
  <c r="V167" i="7" s="1"/>
  <c r="V151" i="7"/>
  <c r="V152" i="7" s="1"/>
  <c r="V298" i="7"/>
  <c r="V55" i="7"/>
  <c r="V56" i="7" s="1"/>
  <c r="V57" i="7" s="1"/>
  <c r="V36" i="7" s="1"/>
  <c r="U298" i="7"/>
  <c r="U55" i="7"/>
  <c r="U56" i="7" s="1"/>
  <c r="U57" i="7" s="1"/>
  <c r="U36" i="7" s="1"/>
  <c r="AA174" i="7"/>
  <c r="AA81" i="7" s="1"/>
  <c r="AA43" i="7"/>
  <c r="AA180" i="7"/>
  <c r="AA62" i="7" s="1"/>
  <c r="AA53" i="7"/>
  <c r="AA35" i="7" s="1"/>
  <c r="U153" i="7"/>
  <c r="U166" i="7"/>
  <c r="U157" i="7" s="1"/>
  <c r="U163" i="7" s="1"/>
  <c r="U167" i="7" s="1"/>
  <c r="U158" i="7" s="1"/>
  <c r="U185" i="7" s="1"/>
  <c r="U151" i="7"/>
  <c r="U152" i="7" s="1"/>
  <c r="AB85" i="7"/>
  <c r="AB96" i="7" s="1"/>
  <c r="X139" i="7"/>
  <c r="X150" i="7"/>
  <c r="X140" i="7"/>
  <c r="AC45" i="7"/>
  <c r="AC46" i="7" s="1"/>
  <c r="AC44" i="7"/>
  <c r="Y219" i="7"/>
  <c r="Y269" i="7"/>
  <c r="Y288" i="7"/>
  <c r="Y221" i="7"/>
  <c r="Y250" i="7"/>
  <c r="X219" i="7"/>
  <c r="X221" i="7"/>
  <c r="X269" i="7"/>
  <c r="X250" i="7"/>
  <c r="X288" i="7"/>
  <c r="AC80" i="7"/>
  <c r="AC175" i="7"/>
  <c r="AC176" i="7" s="1"/>
  <c r="AC177" i="7" s="1"/>
  <c r="AC61" i="7"/>
  <c r="AC181" i="7"/>
  <c r="AC182" i="7" s="1"/>
  <c r="AC183" i="7" s="1"/>
  <c r="W158" i="7"/>
  <c r="W168" i="7" s="1"/>
  <c r="S61" i="7"/>
  <c r="S181" i="7"/>
  <c r="S182" i="7" s="1"/>
  <c r="S183" i="7" s="1"/>
  <c r="S45" i="7"/>
  <c r="S46" i="7" s="1"/>
  <c r="S44" i="7"/>
  <c r="T158" i="7"/>
  <c r="T168" i="7" s="1"/>
  <c r="R175" i="7"/>
  <c r="R176" i="7" s="1"/>
  <c r="R177" i="7" s="1"/>
  <c r="R80" i="7"/>
  <c r="Y166" i="7"/>
  <c r="Y151" i="7"/>
  <c r="Y152" i="7" s="1"/>
  <c r="Z145" i="7"/>
  <c r="Z153" i="7" s="1"/>
  <c r="Z144" i="7"/>
  <c r="S80" i="7"/>
  <c r="S175" i="7"/>
  <c r="S176" i="7" s="1"/>
  <c r="S177" i="7" s="1"/>
  <c r="R181" i="7"/>
  <c r="R182" i="7" s="1"/>
  <c r="R183" i="7" s="1"/>
  <c r="R61" i="7"/>
  <c r="R45" i="7"/>
  <c r="R46" i="7" s="1"/>
  <c r="R44" i="7"/>
  <c r="W165" i="7"/>
  <c r="W164" i="7"/>
  <c r="AB34" i="7"/>
  <c r="AB77" i="7"/>
  <c r="AB37" i="7" s="1"/>
  <c r="D57" i="9"/>
  <c r="D49" i="9" s="1"/>
  <c r="F18" i="9"/>
  <c r="G18" i="9" s="1"/>
  <c r="H18" i="9" s="1"/>
  <c r="D128" i="9"/>
  <c r="D161" i="9"/>
  <c r="D154" i="9"/>
  <c r="G161" i="9" s="1"/>
  <c r="I161" i="9"/>
  <c r="D107" i="9"/>
  <c r="D110" i="9" s="1"/>
  <c r="D12" i="9"/>
  <c r="F12" i="9" s="1"/>
  <c r="G12" i="9" s="1"/>
  <c r="H12" i="9" s="1"/>
  <c r="D152" i="9"/>
  <c r="H161" i="9"/>
  <c r="C161" i="9"/>
  <c r="E18" i="9"/>
  <c r="D100" i="9"/>
  <c r="D48" i="9"/>
  <c r="D70" i="9"/>
  <c r="D228" i="7"/>
  <c r="D217" i="7"/>
  <c r="D212" i="7"/>
  <c r="D162" i="7"/>
  <c r="D147" i="7"/>
  <c r="D149" i="7"/>
  <c r="D148" i="7" s="1"/>
  <c r="U168" i="7" l="1"/>
  <c r="Z219" i="7"/>
  <c r="Z250" i="7"/>
  <c r="Z288" i="7"/>
  <c r="Z269" i="7"/>
  <c r="Z221" i="7"/>
  <c r="V164" i="7"/>
  <c r="U164" i="7"/>
  <c r="U169" i="7"/>
  <c r="U189" i="7" s="1"/>
  <c r="V165" i="7"/>
  <c r="U165" i="7"/>
  <c r="V158" i="7"/>
  <c r="V168" i="7" s="1"/>
  <c r="W55" i="7"/>
  <c r="W56" i="7" s="1"/>
  <c r="W57" i="7" s="1"/>
  <c r="W36" i="7" s="1"/>
  <c r="W298" i="7"/>
  <c r="N19" i="5"/>
  <c r="N20" i="5" s="1"/>
  <c r="N35" i="12"/>
  <c r="AA139" i="7"/>
  <c r="AA150" i="7"/>
  <c r="AA140" i="7"/>
  <c r="AA286" i="7"/>
  <c r="AA285" i="7" s="1"/>
  <c r="AA267" i="7"/>
  <c r="AA248" i="7"/>
  <c r="AA249" i="7"/>
  <c r="AA268" i="7"/>
  <c r="AA218" i="7"/>
  <c r="AA287" i="7"/>
  <c r="AA135" i="7"/>
  <c r="AA136" i="7"/>
  <c r="AA265" i="7"/>
  <c r="AA284" i="7"/>
  <c r="AA207" i="7"/>
  <c r="AA246" i="7"/>
  <c r="AA247" i="7" s="1"/>
  <c r="R47" i="7"/>
  <c r="R58" i="7" s="1"/>
  <c r="S47" i="7"/>
  <c r="S58" i="7" s="1"/>
  <c r="AC63" i="7"/>
  <c r="AC64" i="7"/>
  <c r="AC65" i="7" s="1"/>
  <c r="AC66" i="7" s="1"/>
  <c r="AC83" i="7"/>
  <c r="AC84" i="7" s="1"/>
  <c r="AC82" i="7"/>
  <c r="X291" i="7"/>
  <c r="X272" i="7"/>
  <c r="X280" i="7" s="1"/>
  <c r="X74" i="7" s="1"/>
  <c r="X75" i="7" s="1"/>
  <c r="X76" i="7" s="1"/>
  <c r="X253" i="7"/>
  <c r="X261" i="7" s="1"/>
  <c r="X93" i="7" s="1"/>
  <c r="X94" i="7" s="1"/>
  <c r="X95" i="7" s="1"/>
  <c r="Y289" i="7"/>
  <c r="Y297" i="7" s="1"/>
  <c r="Y54" i="7" s="1"/>
  <c r="Y270" i="7"/>
  <c r="Y220" i="7"/>
  <c r="Y251" i="7"/>
  <c r="AC47" i="7"/>
  <c r="AC58" i="7" s="1"/>
  <c r="X145" i="7"/>
  <c r="X144" i="7"/>
  <c r="X220" i="7"/>
  <c r="X251" i="7"/>
  <c r="X270" i="7"/>
  <c r="X289" i="7"/>
  <c r="X297" i="7" s="1"/>
  <c r="X54" i="7" s="1"/>
  <c r="Y253" i="7"/>
  <c r="Y261" i="7" s="1"/>
  <c r="Y93" i="7" s="1"/>
  <c r="Y94" i="7" s="1"/>
  <c r="Y95" i="7" s="1"/>
  <c r="Y272" i="7"/>
  <c r="Y280" i="7" s="1"/>
  <c r="Y74" i="7" s="1"/>
  <c r="Y75" i="7" s="1"/>
  <c r="Y76" i="7" s="1"/>
  <c r="Y291" i="7"/>
  <c r="S82" i="7"/>
  <c r="S83" i="7"/>
  <c r="S84" i="7" s="1"/>
  <c r="Y157" i="7"/>
  <c r="S64" i="7"/>
  <c r="S65" i="7" s="1"/>
  <c r="S66" i="7" s="1"/>
  <c r="S63" i="7"/>
  <c r="U173" i="7"/>
  <c r="U187" i="7"/>
  <c r="U188" i="7" s="1"/>
  <c r="U42" i="7"/>
  <c r="U179" i="7"/>
  <c r="R64" i="7"/>
  <c r="R65" i="7" s="1"/>
  <c r="R66" i="7" s="1"/>
  <c r="R63" i="7"/>
  <c r="Z151" i="7"/>
  <c r="Z152" i="7" s="1"/>
  <c r="Z166" i="7"/>
  <c r="Z157" i="7" s="1"/>
  <c r="R82" i="7"/>
  <c r="R83" i="7"/>
  <c r="R84" i="7" s="1"/>
  <c r="T185" i="7"/>
  <c r="T169" i="7"/>
  <c r="T189" i="7" s="1"/>
  <c r="W185" i="7"/>
  <c r="W169" i="7"/>
  <c r="W189" i="7" s="1"/>
  <c r="D292" i="7"/>
  <c r="D273" i="7"/>
  <c r="D254" i="7"/>
  <c r="D233" i="7"/>
  <c r="D234" i="7" s="1"/>
  <c r="D235" i="7" s="1"/>
  <c r="D236" i="7" s="1"/>
  <c r="D197" i="7"/>
  <c r="D203" i="7" s="1"/>
  <c r="D204" i="7" s="1"/>
  <c r="D214" i="7" s="1"/>
  <c r="D65" i="9"/>
  <c r="D73" i="9" s="1"/>
  <c r="D64" i="9"/>
  <c r="E161" i="9"/>
  <c r="F161" i="9" s="1"/>
  <c r="D153" i="9"/>
  <c r="J161" i="9"/>
  <c r="D54" i="9"/>
  <c r="L161" i="9"/>
  <c r="K161" i="9" s="1"/>
  <c r="H159" i="9"/>
  <c r="D112" i="9"/>
  <c r="D119" i="9" s="1"/>
  <c r="D120" i="9" s="1"/>
  <c r="C159" i="9"/>
  <c r="D60" i="9"/>
  <c r="D94" i="9"/>
  <c r="D17" i="9" s="1"/>
  <c r="D11" i="9"/>
  <c r="E12" i="9"/>
  <c r="D133" i="7"/>
  <c r="D107" i="7"/>
  <c r="D103" i="7"/>
  <c r="V185" i="7" l="1"/>
  <c r="V42" i="7" s="1"/>
  <c r="Z291" i="7"/>
  <c r="Z253" i="7"/>
  <c r="Z261" i="7" s="1"/>
  <c r="Z93" i="7" s="1"/>
  <c r="Z94" i="7" s="1"/>
  <c r="Z95" i="7" s="1"/>
  <c r="Z272" i="7"/>
  <c r="Z280" i="7" s="1"/>
  <c r="Z74" i="7" s="1"/>
  <c r="Z75" i="7" s="1"/>
  <c r="Z76" i="7" s="1"/>
  <c r="Z220" i="7"/>
  <c r="Z251" i="7"/>
  <c r="Z289" i="7"/>
  <c r="Z297" i="7" s="1"/>
  <c r="Z54" i="7" s="1"/>
  <c r="Z270" i="7"/>
  <c r="V169" i="7"/>
  <c r="V189" i="7" s="1"/>
  <c r="AA145" i="7"/>
  <c r="AA144" i="7"/>
  <c r="AA266" i="7"/>
  <c r="AA219" i="7"/>
  <c r="AA288" i="7"/>
  <c r="AA250" i="7"/>
  <c r="AA269" i="7"/>
  <c r="AA221" i="7"/>
  <c r="Y290" i="7"/>
  <c r="Y299" i="7"/>
  <c r="X271" i="7"/>
  <c r="X279" i="7" s="1"/>
  <c r="X278" i="7"/>
  <c r="X73" i="7" s="1"/>
  <c r="X153" i="7"/>
  <c r="X151" i="7"/>
  <c r="X152" i="7" s="1"/>
  <c r="X166" i="7"/>
  <c r="X157" i="7" s="1"/>
  <c r="X163" i="7" s="1"/>
  <c r="X167" i="7" s="1"/>
  <c r="X158" i="7" s="1"/>
  <c r="AC77" i="7"/>
  <c r="AC37" i="7" s="1"/>
  <c r="AC34" i="7"/>
  <c r="R85" i="7"/>
  <c r="R96" i="7" s="1"/>
  <c r="S85" i="7"/>
  <c r="S96" i="7" s="1"/>
  <c r="X252" i="7"/>
  <c r="X260" i="7" s="1"/>
  <c r="X259" i="7"/>
  <c r="X92" i="7" s="1"/>
  <c r="Y252" i="7"/>
  <c r="Y260" i="7" s="1"/>
  <c r="Y259" i="7"/>
  <c r="Y92" i="7" s="1"/>
  <c r="Y271" i="7"/>
  <c r="Y279" i="7" s="1"/>
  <c r="Y278" i="7"/>
  <c r="Y73" i="7" s="1"/>
  <c r="X290" i="7"/>
  <c r="X299" i="7"/>
  <c r="AC85" i="7"/>
  <c r="AC96" i="7" s="1"/>
  <c r="W173" i="7"/>
  <c r="W42" i="7"/>
  <c r="W179" i="7"/>
  <c r="W187" i="7"/>
  <c r="W188" i="7" s="1"/>
  <c r="T173" i="7"/>
  <c r="T42" i="7"/>
  <c r="T187" i="7"/>
  <c r="T188" i="7" s="1"/>
  <c r="T179" i="7"/>
  <c r="Z163" i="7"/>
  <c r="Z167" i="7" s="1"/>
  <c r="U181" i="7"/>
  <c r="U182" i="7" s="1"/>
  <c r="U183" i="7" s="1"/>
  <c r="U61" i="7"/>
  <c r="R34" i="7"/>
  <c r="R77" i="7"/>
  <c r="U44" i="7"/>
  <c r="U45" i="7"/>
  <c r="U46" i="7" s="1"/>
  <c r="U175" i="7"/>
  <c r="U176" i="7" s="1"/>
  <c r="U177" i="7" s="1"/>
  <c r="U80" i="7"/>
  <c r="V173" i="7"/>
  <c r="S34" i="7"/>
  <c r="S77" i="7"/>
  <c r="Y163" i="7"/>
  <c r="Y167" i="7" s="1"/>
  <c r="D118" i="7"/>
  <c r="D114" i="7"/>
  <c r="D115" i="7"/>
  <c r="D49" i="7" s="1"/>
  <c r="D123" i="7"/>
  <c r="D87" i="7" s="1"/>
  <c r="D122" i="7"/>
  <c r="D237" i="7"/>
  <c r="D55" i="9"/>
  <c r="D56" i="9"/>
  <c r="D86" i="9"/>
  <c r="D71" i="9"/>
  <c r="D72" i="9" s="1"/>
  <c r="D58" i="9"/>
  <c r="D59" i="9" s="1"/>
  <c r="E159" i="9"/>
  <c r="D121" i="9"/>
  <c r="J159" i="9"/>
  <c r="D122" i="9"/>
  <c r="I159" i="9"/>
  <c r="D159" i="9"/>
  <c r="D127" i="9"/>
  <c r="D102" i="7"/>
  <c r="D104" i="7" s="1"/>
  <c r="D119" i="7"/>
  <c r="V187" i="7" l="1"/>
  <c r="V188" i="7" s="1"/>
  <c r="V179" i="7"/>
  <c r="V61" i="7" s="1"/>
  <c r="Z271" i="7"/>
  <c r="Z279" i="7" s="1"/>
  <c r="Z278" i="7"/>
  <c r="Z73" i="7" s="1"/>
  <c r="Z252" i="7"/>
  <c r="Z260" i="7" s="1"/>
  <c r="Z259" i="7"/>
  <c r="Z92" i="7" s="1"/>
  <c r="Z299" i="7"/>
  <c r="Z290" i="7"/>
  <c r="AA272" i="7"/>
  <c r="AA280" i="7" s="1"/>
  <c r="AA74" i="7" s="1"/>
  <c r="AA75" i="7" s="1"/>
  <c r="AA76" i="7" s="1"/>
  <c r="AA291" i="7"/>
  <c r="AA253" i="7"/>
  <c r="AA261" i="7" s="1"/>
  <c r="AA93" i="7" s="1"/>
  <c r="AA94" i="7" s="1"/>
  <c r="AA95" i="7" s="1"/>
  <c r="AA270" i="7"/>
  <c r="AA289" i="7"/>
  <c r="AA297" i="7" s="1"/>
  <c r="AA54" i="7" s="1"/>
  <c r="AA251" i="7"/>
  <c r="AA220" i="7"/>
  <c r="AA166" i="7"/>
  <c r="AA157" i="7" s="1"/>
  <c r="AA163" i="7" s="1"/>
  <c r="AA153" i="7"/>
  <c r="AA151" i="7"/>
  <c r="AA152" i="7" s="1"/>
  <c r="R37" i="7"/>
  <c r="S37" i="7"/>
  <c r="Y55" i="7"/>
  <c r="Y56" i="7" s="1"/>
  <c r="Y57" i="7" s="1"/>
  <c r="Y298" i="7"/>
  <c r="U47" i="7"/>
  <c r="U58" i="7" s="1"/>
  <c r="X55" i="7"/>
  <c r="X56" i="7" s="1"/>
  <c r="X57" i="7" s="1"/>
  <c r="X298" i="7"/>
  <c r="V44" i="7"/>
  <c r="V45" i="7"/>
  <c r="V46" i="7" s="1"/>
  <c r="U82" i="7"/>
  <c r="U83" i="7"/>
  <c r="U84" i="7" s="1"/>
  <c r="X168" i="7"/>
  <c r="X185" i="7"/>
  <c r="X169" i="7"/>
  <c r="X189" i="7" s="1"/>
  <c r="T61" i="7"/>
  <c r="T181" i="7"/>
  <c r="T182" i="7" s="1"/>
  <c r="T183" i="7" s="1"/>
  <c r="T45" i="7"/>
  <c r="T46" i="7" s="1"/>
  <c r="T44" i="7"/>
  <c r="W44" i="7"/>
  <c r="W45" i="7"/>
  <c r="W46" i="7" s="1"/>
  <c r="Y158" i="7"/>
  <c r="U63" i="7"/>
  <c r="U64" i="7"/>
  <c r="U65" i="7" s="1"/>
  <c r="U66" i="7" s="1"/>
  <c r="Z158" i="7"/>
  <c r="Y165" i="7"/>
  <c r="Y164" i="7"/>
  <c r="V175" i="7"/>
  <c r="V176" i="7" s="1"/>
  <c r="V177" i="7" s="1"/>
  <c r="V80" i="7"/>
  <c r="X164" i="7"/>
  <c r="X165" i="7"/>
  <c r="Z165" i="7"/>
  <c r="Z164" i="7"/>
  <c r="T175" i="7"/>
  <c r="T176" i="7" s="1"/>
  <c r="T177" i="7" s="1"/>
  <c r="T80" i="7"/>
  <c r="W181" i="7"/>
  <c r="W182" i="7" s="1"/>
  <c r="W183" i="7" s="1"/>
  <c r="W61" i="7"/>
  <c r="W80" i="7"/>
  <c r="W175" i="7"/>
  <c r="W176" i="7" s="1"/>
  <c r="W177" i="7" s="1"/>
  <c r="D86" i="7"/>
  <c r="D88" i="7" s="1"/>
  <c r="D293" i="7"/>
  <c r="D274" i="7"/>
  <c r="D255" i="7"/>
  <c r="D68" i="7"/>
  <c r="D67" i="7"/>
  <c r="D48" i="7"/>
  <c r="D50" i="7" s="1"/>
  <c r="D193" i="7"/>
  <c r="D196" i="7" s="1"/>
  <c r="D238" i="7"/>
  <c r="D240" i="7"/>
  <c r="F159" i="9"/>
  <c r="C160" i="9"/>
  <c r="C162" i="9" s="1"/>
  <c r="D132" i="9"/>
  <c r="D133" i="9" s="1"/>
  <c r="H160" i="9"/>
  <c r="G159" i="9"/>
  <c r="L159" i="9"/>
  <c r="D77" i="9"/>
  <c r="D137" i="7"/>
  <c r="D112" i="7"/>
  <c r="D124" i="7"/>
  <c r="V181" i="7" l="1"/>
  <c r="V182" i="7" s="1"/>
  <c r="V183" i="7" s="1"/>
  <c r="Z55" i="7"/>
  <c r="Z56" i="7" s="1"/>
  <c r="Z57" i="7" s="1"/>
  <c r="Z36" i="7" s="1"/>
  <c r="Z298" i="7"/>
  <c r="AA259" i="7"/>
  <c r="AA92" i="7" s="1"/>
  <c r="AA252" i="7"/>
  <c r="AA260" i="7" s="1"/>
  <c r="AA271" i="7"/>
  <c r="AA279" i="7" s="1"/>
  <c r="AA278" i="7"/>
  <c r="AA73" i="7" s="1"/>
  <c r="AA290" i="7"/>
  <c r="AA299" i="7"/>
  <c r="X36" i="7"/>
  <c r="Y36" i="7"/>
  <c r="T47" i="7"/>
  <c r="T58" i="7" s="1"/>
  <c r="U85" i="7"/>
  <c r="U96" i="7" s="1"/>
  <c r="V47" i="7"/>
  <c r="V58" i="7" s="1"/>
  <c r="W47" i="7"/>
  <c r="W58" i="7" s="1"/>
  <c r="AA165" i="7"/>
  <c r="AA164" i="7"/>
  <c r="Z169" i="7"/>
  <c r="Z189" i="7" s="1"/>
  <c r="Z185" i="7"/>
  <c r="Y185" i="7"/>
  <c r="Y169" i="7"/>
  <c r="Y189" i="7" s="1"/>
  <c r="T63" i="7"/>
  <c r="T64" i="7"/>
  <c r="T65" i="7" s="1"/>
  <c r="T66" i="7" s="1"/>
  <c r="X173" i="7"/>
  <c r="X179" i="7"/>
  <c r="X187" i="7"/>
  <c r="X188" i="7" s="1"/>
  <c r="X42" i="7"/>
  <c r="W82" i="7"/>
  <c r="W83" i="7"/>
  <c r="W84" i="7" s="1"/>
  <c r="W63" i="7"/>
  <c r="W64" i="7"/>
  <c r="W65" i="7" s="1"/>
  <c r="W66" i="7" s="1"/>
  <c r="T83" i="7"/>
  <c r="T84" i="7" s="1"/>
  <c r="T82" i="7"/>
  <c r="AA167" i="7"/>
  <c r="AA158" i="7" s="1"/>
  <c r="V82" i="7"/>
  <c r="V83" i="7"/>
  <c r="V84" i="7" s="1"/>
  <c r="Z168" i="7"/>
  <c r="U77" i="7"/>
  <c r="Y168" i="7"/>
  <c r="V63" i="7"/>
  <c r="V64" i="7"/>
  <c r="V65" i="7" s="1"/>
  <c r="V66" i="7" s="1"/>
  <c r="D116" i="7"/>
  <c r="D120" i="7" s="1"/>
  <c r="D186" i="7"/>
  <c r="D43" i="7" s="1"/>
  <c r="D89" i="7"/>
  <c r="D90" i="7" s="1"/>
  <c r="D91" i="7" s="1"/>
  <c r="D256" i="7"/>
  <c r="D257" i="7" s="1"/>
  <c r="D294" i="7"/>
  <c r="D275" i="7"/>
  <c r="D282" i="7"/>
  <c r="D263" i="7"/>
  <c r="D244" i="7"/>
  <c r="D296" i="7"/>
  <c r="D295" i="7" s="1"/>
  <c r="D277" i="7"/>
  <c r="D258" i="7"/>
  <c r="D69" i="7"/>
  <c r="D51" i="7"/>
  <c r="D52" i="7" s="1"/>
  <c r="D53" i="7" s="1"/>
  <c r="D239" i="7"/>
  <c r="D70" i="7"/>
  <c r="D71" i="7" s="1"/>
  <c r="D72" i="7" s="1"/>
  <c r="D198" i="7"/>
  <c r="D205" i="7" s="1"/>
  <c r="D276" i="7"/>
  <c r="D128" i="7"/>
  <c r="D134" i="7" s="1"/>
  <c r="D136" i="7" s="1"/>
  <c r="K159" i="9"/>
  <c r="D83" i="9"/>
  <c r="D87" i="9" s="1"/>
  <c r="D160" i="9"/>
  <c r="D135" i="9"/>
  <c r="G160" i="9" s="1"/>
  <c r="G162" i="9" s="1"/>
  <c r="F162" i="9" s="1"/>
  <c r="I160" i="9"/>
  <c r="J160" i="9"/>
  <c r="J162" i="9" s="1"/>
  <c r="E13" i="9" s="1"/>
  <c r="D134" i="9"/>
  <c r="E160" i="9"/>
  <c r="C25" i="6"/>
  <c r="C24" i="6"/>
  <c r="C23" i="6"/>
  <c r="C22" i="6"/>
  <c r="C34" i="6" l="1"/>
  <c r="AA55" i="7"/>
  <c r="AA56" i="7" s="1"/>
  <c r="AA57" i="7" s="1"/>
  <c r="AA36" i="7" s="1"/>
  <c r="R19" i="5" s="1"/>
  <c r="R20" i="5" s="1"/>
  <c r="AA298" i="7"/>
  <c r="U34" i="7"/>
  <c r="U37" i="7"/>
  <c r="W85" i="7"/>
  <c r="W96" i="7" s="1"/>
  <c r="V85" i="7"/>
  <c r="V96" i="7" s="1"/>
  <c r="T85" i="7"/>
  <c r="T96" i="7" s="1"/>
  <c r="W77" i="7"/>
  <c r="X45" i="7"/>
  <c r="X46" i="7" s="1"/>
  <c r="X44" i="7"/>
  <c r="X61" i="7"/>
  <c r="X181" i="7"/>
  <c r="X182" i="7" s="1"/>
  <c r="X183" i="7" s="1"/>
  <c r="T77" i="7"/>
  <c r="Z187" i="7"/>
  <c r="Z188" i="7" s="1"/>
  <c r="Z179" i="7"/>
  <c r="Z173" i="7"/>
  <c r="Z42" i="7"/>
  <c r="V34" i="7"/>
  <c r="V77" i="7"/>
  <c r="AA168" i="7"/>
  <c r="AA185" i="7"/>
  <c r="AA169" i="7"/>
  <c r="AA189" i="7" s="1"/>
  <c r="X175" i="7"/>
  <c r="X176" i="7" s="1"/>
  <c r="X177" i="7" s="1"/>
  <c r="X80" i="7"/>
  <c r="Y179" i="7"/>
  <c r="Y42" i="7"/>
  <c r="Y173" i="7"/>
  <c r="Y187" i="7"/>
  <c r="Y188" i="7" s="1"/>
  <c r="D180" i="7"/>
  <c r="D62" i="7" s="1"/>
  <c r="Z3" i="6"/>
  <c r="Z18" i="6"/>
  <c r="Z8" i="6"/>
  <c r="Z9" i="6"/>
  <c r="Z7" i="6"/>
  <c r="Z6" i="6"/>
  <c r="Z16" i="6"/>
  <c r="Z5" i="6"/>
  <c r="Z17" i="6"/>
  <c r="Z15" i="6"/>
  <c r="Z4" i="6"/>
  <c r="Z19" i="6"/>
  <c r="Z10" i="6"/>
  <c r="Z20" i="6"/>
  <c r="Z11" i="6"/>
  <c r="Z12" i="6"/>
  <c r="Z21" i="6"/>
  <c r="Z14" i="6"/>
  <c r="Z22" i="6"/>
  <c r="Z13" i="6"/>
  <c r="Z23" i="6"/>
  <c r="Z24" i="6"/>
  <c r="Z25" i="6"/>
  <c r="Z26" i="6"/>
  <c r="D174" i="7"/>
  <c r="D81" i="7" s="1"/>
  <c r="F31" i="12"/>
  <c r="D283" i="7"/>
  <c r="D264" i="7"/>
  <c r="D245" i="7"/>
  <c r="C26" i="6"/>
  <c r="D208" i="7"/>
  <c r="D213" i="7"/>
  <c r="D206" i="7"/>
  <c r="U5" i="6"/>
  <c r="U9" i="6"/>
  <c r="U13" i="6"/>
  <c r="U17" i="6"/>
  <c r="U21" i="6"/>
  <c r="U25" i="6"/>
  <c r="U15" i="6"/>
  <c r="U23" i="6"/>
  <c r="U7" i="6"/>
  <c r="U11" i="6"/>
  <c r="U19" i="6"/>
  <c r="U10" i="6"/>
  <c r="U16" i="6"/>
  <c r="U18" i="6"/>
  <c r="U8" i="6"/>
  <c r="U6" i="6"/>
  <c r="U4" i="6"/>
  <c r="U20" i="6"/>
  <c r="U22" i="6"/>
  <c r="U3" i="6"/>
  <c r="U12" i="6"/>
  <c r="U14" i="6"/>
  <c r="U24" i="6"/>
  <c r="U26" i="6"/>
  <c r="D135" i="7"/>
  <c r="D138" i="7"/>
  <c r="D129" i="7" s="1"/>
  <c r="F160" i="9"/>
  <c r="E162" i="9"/>
  <c r="E19" i="9" s="1"/>
  <c r="F19" i="9"/>
  <c r="G19" i="9" s="1"/>
  <c r="H19" i="9" s="1"/>
  <c r="L160" i="9"/>
  <c r="D78" i="9"/>
  <c r="D85" i="9"/>
  <c r="D84" i="9"/>
  <c r="C10" i="6"/>
  <c r="C12" i="6"/>
  <c r="C11" i="6"/>
  <c r="C13" i="6"/>
  <c r="C31" i="6"/>
  <c r="H31" i="6" s="1"/>
  <c r="U27" i="6" l="1"/>
  <c r="Z27" i="6"/>
  <c r="R35" i="12"/>
  <c r="G24" i="13"/>
  <c r="T34" i="7"/>
  <c r="W34" i="7"/>
  <c r="X47" i="7"/>
  <c r="X58" i="7" s="1"/>
  <c r="V37" i="7"/>
  <c r="T37" i="7"/>
  <c r="W37" i="7"/>
  <c r="F32" i="12"/>
  <c r="Y80" i="7"/>
  <c r="Y175" i="7"/>
  <c r="Y176" i="7" s="1"/>
  <c r="Y177" i="7" s="1"/>
  <c r="Y61" i="7"/>
  <c r="Y181" i="7"/>
  <c r="Y182" i="7" s="1"/>
  <c r="Y183" i="7" s="1"/>
  <c r="AA173" i="7"/>
  <c r="AA42" i="7"/>
  <c r="AA187" i="7"/>
  <c r="AA188" i="7" s="1"/>
  <c r="AA179" i="7"/>
  <c r="Z44" i="7"/>
  <c r="Z45" i="7"/>
  <c r="Z46" i="7" s="1"/>
  <c r="Z47" i="7" s="1"/>
  <c r="Z61" i="7"/>
  <c r="Z181" i="7"/>
  <c r="Z182" i="7" s="1"/>
  <c r="Z183" i="7" s="1"/>
  <c r="Y44" i="7"/>
  <c r="Y45" i="7"/>
  <c r="Y46" i="7" s="1"/>
  <c r="Y47" i="7" s="1"/>
  <c r="X82" i="7"/>
  <c r="X83" i="7"/>
  <c r="X84" i="7" s="1"/>
  <c r="Z80" i="7"/>
  <c r="Z175" i="7"/>
  <c r="Z176" i="7" s="1"/>
  <c r="Z177" i="7" s="1"/>
  <c r="X63" i="7"/>
  <c r="X64" i="7"/>
  <c r="X65" i="7" s="1"/>
  <c r="X66" i="7" s="1"/>
  <c r="D246" i="7"/>
  <c r="D284" i="7"/>
  <c r="D265" i="7"/>
  <c r="D266" i="7" s="1"/>
  <c r="D287" i="7"/>
  <c r="D268" i="7"/>
  <c r="D249" i="7"/>
  <c r="D286" i="7"/>
  <c r="D285" i="7" s="1"/>
  <c r="D267" i="7"/>
  <c r="D248" i="7"/>
  <c r="D218" i="7"/>
  <c r="D207" i="7"/>
  <c r="K160" i="9"/>
  <c r="L162" i="9"/>
  <c r="D99" i="9"/>
  <c r="D89" i="9"/>
  <c r="D103" i="9" s="1"/>
  <c r="D88" i="9"/>
  <c r="C30" i="6"/>
  <c r="H30" i="6" s="1"/>
  <c r="C14" i="6"/>
  <c r="C32" i="6"/>
  <c r="H32" i="6" s="1"/>
  <c r="X85" i="7" l="1"/>
  <c r="X96" i="7" s="1"/>
  <c r="Y58" i="7"/>
  <c r="Z58" i="7"/>
  <c r="X34" i="7"/>
  <c r="X77" i="7"/>
  <c r="X37" i="7" s="1"/>
  <c r="AA61" i="7"/>
  <c r="AA181" i="7"/>
  <c r="AA182" i="7" s="1"/>
  <c r="AA183" i="7" s="1"/>
  <c r="AA44" i="7"/>
  <c r="AA45" i="7"/>
  <c r="AA46" i="7" s="1"/>
  <c r="Z82" i="7"/>
  <c r="Z83" i="7"/>
  <c r="Z84" i="7" s="1"/>
  <c r="Z63" i="7"/>
  <c r="Z64" i="7"/>
  <c r="Z65" i="7" s="1"/>
  <c r="AA80" i="7"/>
  <c r="AA175" i="7"/>
  <c r="AA176" i="7" s="1"/>
  <c r="AA177" i="7" s="1"/>
  <c r="Y63" i="7"/>
  <c r="Y64" i="7"/>
  <c r="Y65" i="7" s="1"/>
  <c r="Y82" i="7"/>
  <c r="Y83" i="7"/>
  <c r="Y84" i="7" s="1"/>
  <c r="D140" i="7"/>
  <c r="D150" i="7"/>
  <c r="D145" i="7" s="1"/>
  <c r="D139" i="7"/>
  <c r="D288" i="7"/>
  <c r="D269" i="7"/>
  <c r="D250" i="7"/>
  <c r="D219" i="7"/>
  <c r="D251" i="7" s="1"/>
  <c r="D247" i="7"/>
  <c r="D221" i="7"/>
  <c r="D93" i="9"/>
  <c r="D101" i="9"/>
  <c r="D102" i="9" s="1"/>
  <c r="C11" i="9"/>
  <c r="K162" i="9"/>
  <c r="F13" i="9"/>
  <c r="G13" i="9" s="1"/>
  <c r="H13" i="9" s="1"/>
  <c r="C29" i="6"/>
  <c r="H29" i="6" s="1"/>
  <c r="X25" i="6" s="1"/>
  <c r="Y25" i="6" s="1"/>
  <c r="AA25" i="6" s="1"/>
  <c r="B20" i="5"/>
  <c r="C20" i="5" s="1"/>
  <c r="X26" i="6" l="1"/>
  <c r="Y26" i="6" s="1"/>
  <c r="AA26" i="6" s="1"/>
  <c r="X24" i="6"/>
  <c r="Y24" i="6" s="1"/>
  <c r="AA24" i="6" s="1"/>
  <c r="X21" i="6"/>
  <c r="Y21" i="6" s="1"/>
  <c r="AA21" i="6" s="1"/>
  <c r="X19" i="6"/>
  <c r="Y19" i="6" s="1"/>
  <c r="AA19" i="6" s="1"/>
  <c r="X15" i="6"/>
  <c r="Y15" i="6" s="1"/>
  <c r="AA15" i="6" s="1"/>
  <c r="X18" i="6"/>
  <c r="Y18" i="6" s="1"/>
  <c r="AA18" i="6" s="1"/>
  <c r="X22" i="6"/>
  <c r="Y22" i="6" s="1"/>
  <c r="AA22" i="6" s="1"/>
  <c r="X23" i="6"/>
  <c r="Y23" i="6" s="1"/>
  <c r="AA23" i="6" s="1"/>
  <c r="X17" i="6"/>
  <c r="Y17" i="6" s="1"/>
  <c r="AA17" i="6" s="1"/>
  <c r="X20" i="6"/>
  <c r="Y20" i="6" s="1"/>
  <c r="AA20" i="6" s="1"/>
  <c r="X16" i="6"/>
  <c r="Y16" i="6" s="1"/>
  <c r="AA16" i="6" s="1"/>
  <c r="Y85" i="7"/>
  <c r="Y96" i="7" s="1"/>
  <c r="Y66" i="7"/>
  <c r="Y77" i="7" s="1"/>
  <c r="Y37" i="7" s="1"/>
  <c r="Z66" i="7"/>
  <c r="Z77" i="7" s="1"/>
  <c r="Z37" i="7" s="1"/>
  <c r="Z85" i="7"/>
  <c r="Z96" i="7" s="1"/>
  <c r="AA47" i="7"/>
  <c r="AA58" i="7" s="1"/>
  <c r="Y34" i="7"/>
  <c r="AA82" i="7"/>
  <c r="AA83" i="7"/>
  <c r="AA84" i="7" s="1"/>
  <c r="AA63" i="7"/>
  <c r="AA64" i="7"/>
  <c r="AA65" i="7" s="1"/>
  <c r="AA66" i="7" s="1"/>
  <c r="X4" i="6"/>
  <c r="Y4" i="6" s="1"/>
  <c r="AA4" i="6" s="1"/>
  <c r="X6" i="6"/>
  <c r="Y6" i="6" s="1"/>
  <c r="AA6" i="6" s="1"/>
  <c r="X8" i="6"/>
  <c r="Y8" i="6" s="1"/>
  <c r="AA8" i="6" s="1"/>
  <c r="X10" i="6"/>
  <c r="Y10" i="6" s="1"/>
  <c r="AA10" i="6" s="1"/>
  <c r="X12" i="6"/>
  <c r="Y12" i="6" s="1"/>
  <c r="AA12" i="6" s="1"/>
  <c r="X14" i="6"/>
  <c r="Y14" i="6" s="1"/>
  <c r="AA14" i="6" s="1"/>
  <c r="X5" i="6"/>
  <c r="Y5" i="6" s="1"/>
  <c r="AA5" i="6" s="1"/>
  <c r="X7" i="6"/>
  <c r="Y7" i="6" s="1"/>
  <c r="AA7" i="6" s="1"/>
  <c r="X9" i="6"/>
  <c r="Y9" i="6" s="1"/>
  <c r="AA9" i="6" s="1"/>
  <c r="X11" i="6"/>
  <c r="Y11" i="6" s="1"/>
  <c r="AA11" i="6" s="1"/>
  <c r="X13" i="6"/>
  <c r="Y13" i="6" s="1"/>
  <c r="AA13" i="6" s="1"/>
  <c r="X3" i="6"/>
  <c r="Y3" i="6" s="1"/>
  <c r="D144" i="7"/>
  <c r="D253" i="7"/>
  <c r="D261" i="7" s="1"/>
  <c r="D93" i="7" s="1"/>
  <c r="D94" i="7" s="1"/>
  <c r="D95" i="7" s="1"/>
  <c r="D291" i="7"/>
  <c r="D272" i="7"/>
  <c r="D280" i="7" s="1"/>
  <c r="D74" i="7" s="1"/>
  <c r="D75" i="7" s="1"/>
  <c r="D76" i="7" s="1"/>
  <c r="D259" i="7"/>
  <c r="D270" i="7"/>
  <c r="D271" i="7" s="1"/>
  <c r="D279" i="7" s="1"/>
  <c r="D289" i="7"/>
  <c r="D297" i="7" s="1"/>
  <c r="D54" i="7" s="1"/>
  <c r="D220" i="7"/>
  <c r="K31" i="6" a="1"/>
  <c r="K31" i="6" s="1"/>
  <c r="K30" i="6" a="1"/>
  <c r="K30" i="6" s="1"/>
  <c r="K29" i="6" a="1"/>
  <c r="K29" i="6" s="1"/>
  <c r="K28" i="6" a="1"/>
  <c r="K28" i="6" s="1"/>
  <c r="E11" i="9"/>
  <c r="F11" i="9"/>
  <c r="G11" i="9" s="1"/>
  <c r="H11" i="9" s="1"/>
  <c r="H14" i="9" s="1"/>
  <c r="F4" i="9" s="1"/>
  <c r="D95" i="9"/>
  <c r="D96" i="9" s="1"/>
  <c r="D97" i="9" s="1"/>
  <c r="C17" i="9"/>
  <c r="Y27" i="6" l="1"/>
  <c r="H64" i="6"/>
  <c r="H63" i="6"/>
  <c r="Z34" i="7"/>
  <c r="AA85" i="7"/>
  <c r="AA96" i="7" s="1"/>
  <c r="AA34" i="7"/>
  <c r="AA77" i="7"/>
  <c r="AA37" i="7" s="1"/>
  <c r="AA3" i="6"/>
  <c r="AA27" i="6" s="1"/>
  <c r="H62" i="6"/>
  <c r="D166" i="7"/>
  <c r="D157" i="7" s="1"/>
  <c r="D163" i="7" s="1"/>
  <c r="D164" i="7" s="1"/>
  <c r="D151" i="7"/>
  <c r="D152" i="7" s="1"/>
  <c r="D153" i="7"/>
  <c r="D278" i="7"/>
  <c r="D73" i="7" s="1"/>
  <c r="D290" i="7"/>
  <c r="D299" i="7"/>
  <c r="D252" i="7"/>
  <c r="D260" i="7" s="1"/>
  <c r="D92" i="7"/>
  <c r="S4" i="6"/>
  <c r="T4" i="6" s="1"/>
  <c r="V4" i="6" s="1"/>
  <c r="AC4" i="6" s="1"/>
  <c r="S8" i="6"/>
  <c r="T8" i="6" s="1"/>
  <c r="V8" i="6" s="1"/>
  <c r="AC8" i="6" s="1"/>
  <c r="S12" i="6"/>
  <c r="T12" i="6" s="1"/>
  <c r="V12" i="6" s="1"/>
  <c r="AC12" i="6" s="1"/>
  <c r="S16" i="6"/>
  <c r="T16" i="6" s="1"/>
  <c r="V16" i="6" s="1"/>
  <c r="AC16" i="6" s="1"/>
  <c r="S20" i="6"/>
  <c r="T20" i="6" s="1"/>
  <c r="V20" i="6" s="1"/>
  <c r="AC20" i="6" s="1"/>
  <c r="S24" i="6"/>
  <c r="T24" i="6" s="1"/>
  <c r="V24" i="6" s="1"/>
  <c r="AC24" i="6" s="1"/>
  <c r="S5" i="6"/>
  <c r="T5" i="6" s="1"/>
  <c r="V5" i="6" s="1"/>
  <c r="AC5" i="6" s="1"/>
  <c r="S9" i="6"/>
  <c r="T9" i="6" s="1"/>
  <c r="V9" i="6" s="1"/>
  <c r="S13" i="6"/>
  <c r="T13" i="6" s="1"/>
  <c r="V13" i="6" s="1"/>
  <c r="AC13" i="6" s="1"/>
  <c r="S17" i="6"/>
  <c r="T17" i="6" s="1"/>
  <c r="V17" i="6" s="1"/>
  <c r="AC17" i="6" s="1"/>
  <c r="S21" i="6"/>
  <c r="T21" i="6" s="1"/>
  <c r="V21" i="6" s="1"/>
  <c r="S25" i="6"/>
  <c r="T25" i="6" s="1"/>
  <c r="V25" i="6" s="1"/>
  <c r="AC25" i="6" s="1"/>
  <c r="S6" i="6"/>
  <c r="T6" i="6" s="1"/>
  <c r="V6" i="6" s="1"/>
  <c r="AC6" i="6" s="1"/>
  <c r="S10" i="6"/>
  <c r="T10" i="6" s="1"/>
  <c r="V10" i="6" s="1"/>
  <c r="AC10" i="6" s="1"/>
  <c r="S14" i="6"/>
  <c r="T14" i="6" s="1"/>
  <c r="V14" i="6" s="1"/>
  <c r="AC14" i="6" s="1"/>
  <c r="S18" i="6"/>
  <c r="T18" i="6" s="1"/>
  <c r="V18" i="6" s="1"/>
  <c r="AC18" i="6" s="1"/>
  <c r="S22" i="6"/>
  <c r="T22" i="6" s="1"/>
  <c r="V22" i="6" s="1"/>
  <c r="AC22" i="6" s="1"/>
  <c r="S26" i="6"/>
  <c r="T26" i="6" s="1"/>
  <c r="V26" i="6" s="1"/>
  <c r="AC26" i="6" s="1"/>
  <c r="S7" i="6"/>
  <c r="T7" i="6" s="1"/>
  <c r="V7" i="6" s="1"/>
  <c r="AC7" i="6" s="1"/>
  <c r="S11" i="6"/>
  <c r="T11" i="6" s="1"/>
  <c r="V11" i="6" s="1"/>
  <c r="AC11" i="6" s="1"/>
  <c r="S15" i="6"/>
  <c r="T15" i="6" s="1"/>
  <c r="V15" i="6" s="1"/>
  <c r="S19" i="6"/>
  <c r="T19" i="6" s="1"/>
  <c r="V19" i="6" s="1"/>
  <c r="AC19" i="6" s="1"/>
  <c r="S23" i="6"/>
  <c r="T23" i="6" s="1"/>
  <c r="V23" i="6" s="1"/>
  <c r="AC23" i="6" s="1"/>
  <c r="S3" i="6"/>
  <c r="E17" i="9"/>
  <c r="F17" i="9"/>
  <c r="G17" i="9" s="1"/>
  <c r="H17" i="9" s="1"/>
  <c r="H20" i="9" s="1"/>
  <c r="F3" i="9" s="1"/>
  <c r="S33" i="6" l="1"/>
  <c r="T3" i="6"/>
  <c r="S29" i="6"/>
  <c r="F35" i="12"/>
  <c r="N25" i="5"/>
  <c r="AE28" i="7"/>
  <c r="J35" i="12"/>
  <c r="J20" i="5"/>
  <c r="G62" i="6"/>
  <c r="I62" i="6" s="1"/>
  <c r="G63" i="6"/>
  <c r="I63" i="6" s="1"/>
  <c r="AC15" i="6"/>
  <c r="G64" i="6"/>
  <c r="I64" i="6" s="1"/>
  <c r="AC21" i="6"/>
  <c r="AC9" i="6"/>
  <c r="H61" i="6"/>
  <c r="AA29" i="6"/>
  <c r="AA31" i="6" s="1"/>
  <c r="D167" i="7"/>
  <c r="D158" i="7" s="1"/>
  <c r="D169" i="7" s="1"/>
  <c r="D189" i="7" s="1"/>
  <c r="D165" i="7"/>
  <c r="D55" i="7"/>
  <c r="D56" i="7" s="1"/>
  <c r="D57" i="7" s="1"/>
  <c r="D298" i="7"/>
  <c r="G27" i="13" l="1"/>
  <c r="A3" i="15"/>
  <c r="V3" i="6"/>
  <c r="V27" i="6" s="1"/>
  <c r="AC27" i="6" s="1"/>
  <c r="T27" i="6"/>
  <c r="H65" i="6"/>
  <c r="D185" i="7"/>
  <c r="D168" i="7"/>
  <c r="G61" i="6" l="1"/>
  <c r="G65" i="6" s="1"/>
  <c r="AC3" i="6"/>
  <c r="V29" i="6"/>
  <c r="AC29" i="6" s="1"/>
  <c r="L17" i="13"/>
  <c r="D17" i="13"/>
  <c r="D173" i="7"/>
  <c r="D80" i="7" s="1"/>
  <c r="D82" i="7" s="1"/>
  <c r="D179" i="7"/>
  <c r="B23" i="5"/>
  <c r="D42" i="7"/>
  <c r="D44" i="7" s="1"/>
  <c r="D187" i="7"/>
  <c r="D188" i="7" s="1"/>
  <c r="I61" i="6" l="1"/>
  <c r="V31" i="6"/>
  <c r="G31" i="13" s="1"/>
  <c r="D175" i="7"/>
  <c r="D176" i="7" s="1"/>
  <c r="D177" i="7" s="1"/>
  <c r="D83" i="7"/>
  <c r="D84" i="7" s="1"/>
  <c r="D85" i="7" s="1"/>
  <c r="D96" i="7" s="1"/>
  <c r="D61" i="7"/>
  <c r="D45" i="7"/>
  <c r="D46" i="7" s="1"/>
  <c r="D181" i="7"/>
  <c r="D182" i="7" s="1"/>
  <c r="D183" i="7" s="1"/>
  <c r="AC31" i="6" l="1"/>
  <c r="D47" i="7"/>
  <c r="D58" i="7" s="1"/>
  <c r="H38" i="7"/>
  <c r="H39" i="7" s="1"/>
  <c r="G38" i="7"/>
  <c r="G39" i="7" s="1"/>
  <c r="L38" i="7"/>
  <c r="L39" i="7" s="1"/>
  <c r="I38" i="7"/>
  <c r="I39" i="7" s="1"/>
  <c r="J38" i="7"/>
  <c r="J39" i="7" s="1"/>
  <c r="K38" i="7"/>
  <c r="K39" i="7" s="1"/>
  <c r="O38" i="7"/>
  <c r="O39" i="7" s="1"/>
  <c r="T38" i="7"/>
  <c r="T39" i="7" s="1"/>
  <c r="M38" i="7"/>
  <c r="M39" i="7" s="1"/>
  <c r="D63" i="7"/>
  <c r="D64" i="7"/>
  <c r="D65" i="7" s="1"/>
  <c r="D66" i="7" s="1"/>
  <c r="D77" i="7" s="1"/>
  <c r="U38" i="7" s="1"/>
  <c r="U39" i="7" s="1"/>
  <c r="N38" i="7" l="1"/>
  <c r="N39" i="7" s="1"/>
  <c r="V38" i="7"/>
  <c r="V39" i="7" s="1"/>
  <c r="F38" i="7"/>
  <c r="F39" i="7" s="1"/>
  <c r="S38" i="7"/>
  <c r="S39" i="7" s="1"/>
  <c r="P38" i="7"/>
  <c r="P39" i="7" s="1"/>
  <c r="R38" i="7"/>
  <c r="R39" i="7" s="1"/>
  <c r="Q38" i="7"/>
  <c r="Q39" i="7" s="1"/>
  <c r="Y38" i="7"/>
  <c r="Y39" i="7" s="1"/>
  <c r="Z38" i="7"/>
  <c r="Z39" i="7" s="1"/>
  <c r="W38" i="7"/>
  <c r="W39" i="7" s="1"/>
  <c r="X38" i="7"/>
  <c r="X39" i="7" s="1"/>
  <c r="AB38" i="7"/>
  <c r="AB39" i="7" s="1"/>
  <c r="AC38" i="7"/>
  <c r="AC39" i="7" s="1"/>
  <c r="AA38" i="7"/>
  <c r="AA39" i="7" s="1"/>
  <c r="AE30" i="7" l="1"/>
  <c r="AE32" i="7"/>
  <c r="AE34" i="7" s="1"/>
  <c r="N27" i="5"/>
  <c r="G32" i="13" l="1"/>
  <c r="G34" i="13" l="1"/>
  <c r="G35" i="13" l="1"/>
  <c r="G37" i="13" l="1"/>
  <c r="G40"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Swanson</author>
  </authors>
  <commentList>
    <comment ref="C56" authorId="0" shapeId="0" xr:uid="{5C325167-7689-410A-9232-1285A0BA3067}">
      <text>
        <r>
          <rPr>
            <b/>
            <sz val="9"/>
            <color indexed="81"/>
            <rFont val="Tahoma"/>
            <family val="2"/>
          </rPr>
          <t>Michael Swanson:</t>
        </r>
        <r>
          <rPr>
            <sz val="9"/>
            <color indexed="81"/>
            <rFont val="Tahoma"/>
            <family val="2"/>
          </rPr>
          <t xml:space="preserve">
ITE load expected, such as the power output from the UPS units serving the ITE load. This does not have to equal the Data Center ITE Design Power input above.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Swanson</author>
  </authors>
  <commentList>
    <comment ref="N7" authorId="0" shapeId="0" xr:uid="{75B3E280-76BD-4706-B80F-C44AAFEB8D22}">
      <text>
        <r>
          <rPr>
            <sz val="9"/>
            <color indexed="81"/>
            <rFont val="Tahoma"/>
            <family val="2"/>
          </rPr>
          <t>Parasitic loads on UPS units such as cabinet fans, auxiliary pumps,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Swanson</author>
  </authors>
  <commentList>
    <comment ref="C5" authorId="0" shapeId="0" xr:uid="{03700278-0628-42AC-8247-C31F4B6A5A55}">
      <text>
        <r>
          <rPr>
            <b/>
            <sz val="9"/>
            <color indexed="81"/>
            <rFont val="Tahoma"/>
            <family val="2"/>
          </rPr>
          <t>Michael Swanson:</t>
        </r>
        <r>
          <rPr>
            <sz val="9"/>
            <color indexed="81"/>
            <rFont val="Tahoma"/>
            <family val="2"/>
          </rPr>
          <t xml:space="preserve">
Input ramping plan adjustment factor on "Mechanical" tab</t>
        </r>
      </text>
    </comment>
    <comment ref="N21" authorId="0" shapeId="0" xr:uid="{D352F1B2-2556-4100-AEA9-9702FB6F3C59}">
      <text>
        <r>
          <rPr>
            <b/>
            <sz val="9"/>
            <color indexed="81"/>
            <rFont val="Tahoma"/>
            <family val="2"/>
          </rPr>
          <t>Michael Swanson:</t>
        </r>
        <r>
          <rPr>
            <sz val="9"/>
            <color indexed="81"/>
            <rFont val="Tahoma"/>
            <family val="2"/>
          </rPr>
          <t xml:space="preserve">
Incorrect. Should be 0.213, total efficiency is the product of each component efficiency</t>
        </r>
      </text>
    </comment>
    <comment ref="O21" authorId="0" shapeId="0" xr:uid="{B83B45ED-7C52-4081-9556-764DC0790DFB}">
      <text>
        <r>
          <rPr>
            <b/>
            <sz val="9"/>
            <color indexed="81"/>
            <rFont val="Tahoma"/>
            <family val="2"/>
          </rPr>
          <t>Michael Swanson:</t>
        </r>
        <r>
          <rPr>
            <sz val="9"/>
            <color indexed="81"/>
            <rFont val="Tahoma"/>
            <family val="2"/>
          </rPr>
          <t xml:space="preserve">
Incorrect. Should be 0.213, total efficiency is the product of each component efficiency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Phil Jordan</author>
  </authors>
  <commentList>
    <comment ref="B24" authorId="0" shapeId="0" xr:uid="{B1D4C41C-074A-4F32-A245-D51514A43B6A}">
      <text>
        <r>
          <rPr>
            <b/>
            <sz val="9"/>
            <color indexed="81"/>
            <rFont val="Tahoma"/>
            <family val="2"/>
          </rPr>
          <t>Phil Jordan:</t>
        </r>
        <r>
          <rPr>
            <sz val="9"/>
            <color indexed="81"/>
            <rFont val="Tahoma"/>
            <family val="2"/>
          </rPr>
          <t xml:space="preserve">
Better source for this?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0" fCollapsed="0"/>
        </ext>
      </extLst>
    </bk>
  </futureMetadata>
  <cellMetadata count="1">
    <bk>
      <rc t="1" v="0"/>
    </bk>
  </cellMetadata>
</metadata>
</file>

<file path=xl/sharedStrings.xml><?xml version="1.0" encoding="utf-8"?>
<sst xmlns="http://schemas.openxmlformats.org/spreadsheetml/2006/main" count="2659" uniqueCount="865">
  <si>
    <t xml:space="preserve">New Buildings l  520DC Supporting Workbook </t>
  </si>
  <si>
    <t>Instructions for Submitting Supporting Information for Incentive Application 520DC</t>
  </si>
  <si>
    <t>1.</t>
  </si>
  <si>
    <t>Complete the data center incentive application (Form 520DC).</t>
  </si>
  <si>
    <t>2.</t>
  </si>
  <si>
    <t>Submit all supporting documentation required (as noted in the Form 520DC), including a completed copy of this 520DC Supporting Workbook.</t>
  </si>
  <si>
    <t>▪</t>
  </si>
  <si>
    <t>All required inputs on tabs 1 - Project Input and 2 - Mechanical_Electrical Input.</t>
  </si>
  <si>
    <t>Whole building energy modeling files or spreadsheet calculations</t>
  </si>
  <si>
    <t>Supporting equipment documentation relevant to the proposed data center energy use, including product data sheets, mechanical and electrical drawings, equipment schedules, lighting fixture plans and schedules, floor plans, and architectural drawings. Refer to tab 0 - Technical Guidelines for further information regarding requirements.</t>
  </si>
  <si>
    <t>3.</t>
  </si>
  <si>
    <t>Energy Trust will review submitted materials. Should additional clarification or revision be required, updated documentation, including this 520 DC Workbook, will be required.</t>
  </si>
  <si>
    <t>Technical Guidelines 90.4-2019 version 1.0</t>
  </si>
  <si>
    <t>Introduction</t>
  </si>
  <si>
    <t>Data Center Characteristics</t>
  </si>
  <si>
    <t>Energy Calculations</t>
  </si>
  <si>
    <t>Project Input</t>
  </si>
  <si>
    <t>INSTRUCTIONS</t>
  </si>
  <si>
    <t>Required</t>
  </si>
  <si>
    <t>Autofill</t>
  </si>
  <si>
    <t>PROJECT INFORMATION</t>
  </si>
  <si>
    <t>Project Name:</t>
  </si>
  <si>
    <t>Energy Trust Project ID Number:</t>
  </si>
  <si>
    <t>Project Contacts</t>
  </si>
  <si>
    <t xml:space="preserve">   Project Owner</t>
  </si>
  <si>
    <t xml:space="preserve">   Mechanical Engineer</t>
  </si>
  <si>
    <t xml:space="preserve">   Electrical Engineer</t>
  </si>
  <si>
    <t xml:space="preserve">   General Contractor</t>
  </si>
  <si>
    <t xml:space="preserve">   Energy Consultant</t>
  </si>
  <si>
    <t>Project Type:</t>
  </si>
  <si>
    <t>Project Phasing:</t>
  </si>
  <si>
    <t>Project Zip Code:</t>
  </si>
  <si>
    <t>ASHRAE Climate Zone</t>
  </si>
  <si>
    <t>DATA CENTER DESCRIPTION</t>
  </si>
  <si>
    <t>If the data center has a phased build-out, please describe the phasing plan here, including planned capacities and schedules. Reference the "Data Center Characteristics" section of tab 0 - Technical Guidelines.</t>
  </si>
  <si>
    <t>Please describe the data center power redundancy requirements.</t>
  </si>
  <si>
    <t>Data Center ITE Design Power:</t>
  </si>
  <si>
    <t>kW</t>
  </si>
  <si>
    <t>Proposed ITE Load Ramping Schedule</t>
  </si>
  <si>
    <t>ITE Load (kW)</t>
  </si>
  <si>
    <t>Month 1</t>
  </si>
  <si>
    <t>Month 7</t>
  </si>
  <si>
    <t>Month 13</t>
  </si>
  <si>
    <t>Month 19</t>
  </si>
  <si>
    <t>Month 2</t>
  </si>
  <si>
    <t>Month 8</t>
  </si>
  <si>
    <t>Month 14</t>
  </si>
  <si>
    <t>Month 20</t>
  </si>
  <si>
    <t>Month 3</t>
  </si>
  <si>
    <t>Month 9</t>
  </si>
  <si>
    <t>Month 15</t>
  </si>
  <si>
    <t>Month 21</t>
  </si>
  <si>
    <t>Month 4</t>
  </si>
  <si>
    <t>Month 10</t>
  </si>
  <si>
    <t>Month 16</t>
  </si>
  <si>
    <t>Month 22</t>
  </si>
  <si>
    <t>Month 5</t>
  </si>
  <si>
    <t>Month 11</t>
  </si>
  <si>
    <t>Month 17</t>
  </si>
  <si>
    <t>Month 23</t>
  </si>
  <si>
    <t>Month 6</t>
  </si>
  <si>
    <t>Month 12</t>
  </si>
  <si>
    <t>Month 18</t>
  </si>
  <si>
    <t>Month 24</t>
  </si>
  <si>
    <t>Estimated Load for Initial Payment</t>
  </si>
  <si>
    <t>Estimated Load for Final Payment</t>
  </si>
  <si>
    <t>Key Design Strategies</t>
  </si>
  <si>
    <t>For each section below, please provide a brief description of the applicable energy-related features and describe how each differs between the baseline and proposed building models.</t>
  </si>
  <si>
    <t>Cooling</t>
  </si>
  <si>
    <t>Incoming Electrical Service</t>
  </si>
  <si>
    <t>UPS</t>
  </si>
  <si>
    <t>Transformers and Power Distribution</t>
  </si>
  <si>
    <t>Mechanical Load and Electrical Loss Components</t>
  </si>
  <si>
    <t>Mechanical Load Component</t>
  </si>
  <si>
    <t>Electrical Loss Component</t>
  </si>
  <si>
    <t>Maximum First Two-Year ITE Load</t>
  </si>
  <si>
    <t>Incoming Electrical Service Segment</t>
  </si>
  <si>
    <t>UPS Segment</t>
  </si>
  <si>
    <t>ITE Distribution Segment</t>
  </si>
  <si>
    <t>Low-Voltage Feeder</t>
  </si>
  <si>
    <t>UPS Type</t>
  </si>
  <si>
    <t>UPS Feeder to PDU</t>
  </si>
  <si>
    <t>Volts In (Three-Phase)</t>
  </si>
  <si>
    <t>V</t>
  </si>
  <si>
    <t>UPS module size</t>
  </si>
  <si>
    <t>PDU Quanity</t>
  </si>
  <si>
    <t>Modeled Cooling Energy Use at various ITE Loads</t>
  </si>
  <si>
    <t>Feeder Length</t>
  </si>
  <si>
    <t>ft</t>
  </si>
  <si>
    <t>Qty Base UPS Modules</t>
  </si>
  <si>
    <t>Wire Length</t>
  </si>
  <si>
    <t>25% ITE</t>
  </si>
  <si>
    <t>kWh/yr</t>
  </si>
  <si>
    <t>Wire Gage</t>
  </si>
  <si>
    <t>KcMil</t>
  </si>
  <si>
    <t>Qty Redundant UPS Modules</t>
  </si>
  <si>
    <t>50% ITE</t>
  </si>
  <si>
    <t>Ohms/1000 ft @ 75C</t>
  </si>
  <si>
    <t>75% ITE</t>
  </si>
  <si>
    <t>100% ITE</t>
  </si>
  <si>
    <t>End Power Requirement</t>
  </si>
  <si>
    <t>PDU Loss</t>
  </si>
  <si>
    <t>Volts In</t>
  </si>
  <si>
    <t>Additional UPS Loads</t>
  </si>
  <si>
    <t>Transformer Output</t>
  </si>
  <si>
    <t>Power Factor</t>
  </si>
  <si>
    <t>Transformer Efficiency</t>
  </si>
  <si>
    <t>Project Summary</t>
  </si>
  <si>
    <t>Medium-Voltage Feeder Input Power Requirement at Utility Service Point</t>
  </si>
  <si>
    <t>Input Phases</t>
  </si>
  <si>
    <t>Input Voltage</t>
  </si>
  <si>
    <t>Branch Circuit to Cabinet</t>
  </si>
  <si>
    <t>Max Load</t>
  </si>
  <si>
    <t>A</t>
  </si>
  <si>
    <t>Distribution Volts (single phase)</t>
  </si>
  <si>
    <t>2-year average ITE Load</t>
  </si>
  <si>
    <t>Length</t>
  </si>
  <si>
    <t>Efficiency @ 100% Load</t>
  </si>
  <si>
    <t>Breaker Rating</t>
  </si>
  <si>
    <t>Minimum ITE Load for Incentive</t>
  </si>
  <si>
    <t>Efficiency @ 75% Load</t>
  </si>
  <si>
    <t>Wire Size</t>
  </si>
  <si>
    <t>AWG</t>
  </si>
  <si>
    <t>Efficiency @ 50% Load</t>
  </si>
  <si>
    <t>Project MLC and ELC</t>
  </si>
  <si>
    <t>Efficiency @ 25% Load</t>
  </si>
  <si>
    <t>Maximum Allowable MLC</t>
  </si>
  <si>
    <t>Project Annualized MLC</t>
  </si>
  <si>
    <t>Maximum Allowable Segment Loss Component</t>
  </si>
  <si>
    <t>Maximum Allowable ELC</t>
  </si>
  <si>
    <t>Project Average Segment Loss Component</t>
  </si>
  <si>
    <t>Project Proposed ELC</t>
  </si>
  <si>
    <t>Results Summary</t>
  </si>
  <si>
    <t>Energy Savings Results</t>
  </si>
  <si>
    <t>Date of Program Approval</t>
  </si>
  <si>
    <t>Baseline Mechanical Load Component</t>
  </si>
  <si>
    <t>Proposed Design Mechanical Load Component</t>
  </si>
  <si>
    <t>Baseline Annualized Electrical Loss Component</t>
  </si>
  <si>
    <t>Proposed Annualized Electrical Loss Component</t>
  </si>
  <si>
    <t>Energy Savings</t>
  </si>
  <si>
    <t>Estimated Mechanical Energy Savings (kWh/yr)</t>
  </si>
  <si>
    <t>Estimated Electrical Energy Savings (kWh/yr)</t>
  </si>
  <si>
    <t>Estimated Energy Savings (kWh/yr)</t>
  </si>
  <si>
    <t>Estimated Incentive ($)</t>
  </si>
  <si>
    <t>Initial Incentive Payment (may be requested at construction completion)</t>
  </si>
  <si>
    <t>ITE Load at Final Payment (kW)</t>
  </si>
  <si>
    <t>Final Incentive Payment (75% of 2-year average load)</t>
  </si>
  <si>
    <t>Project Input Summary:</t>
  </si>
  <si>
    <t>Use this area as needed for pasting modeled consumption output to format for the "2 - Mechanical Electreical Inputs" tab</t>
  </si>
  <si>
    <t>Input all project information on the "Inputs" tab.</t>
  </si>
  <si>
    <t>Select the climate zone for the project.</t>
  </si>
  <si>
    <t>Input the maximum design ITE load for the project</t>
  </si>
  <si>
    <t>Input a monthly ramping schedule from the first month of operation to the 24th month.</t>
  </si>
  <si>
    <t>The inputs tab shows calculations for the proposed MLC, and the ELC of each segment as well as the project's overall ELC, and indicates whether each ELC is above the 90.4-2019 standard.</t>
  </si>
  <si>
    <t>Mechanical Energy Savings</t>
  </si>
  <si>
    <t>Input mechanical cooling energy use as calculated per 90.4-2016 for 25%, 50%, 75%, and 100% ITE loads.</t>
  </si>
  <si>
    <t>Energy Savings are calculated as a difference between the baseline MLC required in 90.4 Table x.x and the proposed MLC as determined by the modeling results and ramping plan.</t>
  </si>
  <si>
    <t>Electrical Energy Savings</t>
  </si>
  <si>
    <t>Input characteristics of the electrical Incoming Service, UPS and ITE Distribution segments on the "Inputs" tab.</t>
  </si>
  <si>
    <t>Quantity of redundant UPS modules determines the UPS configuration used in calculations. 2N+ UPS configurations should have at least the same amount of redundancy UPS units as primary UPS units.</t>
  </si>
  <si>
    <t>If any fields are not fully filled out in any of the Electrical segments, baseline ELC values from 90.4 are used for that segment, therefore no savings will be claimed for that ELC segment.</t>
  </si>
  <si>
    <t>Energy savings are calculated as a difference between the baseline ELC required in 90.4 Tables 8.5 and 8.6, and the proposed ELC as calculated from project inputs.</t>
  </si>
  <si>
    <t>Known issues:</t>
  </si>
  <si>
    <t>3/4/21 Fixed: Rounding error between baseline and proposed ELCs in rows 29 and 31 yields negative savings when baseline and proposed ELCs should be identical.</t>
  </si>
  <si>
    <t>MLC Inputs</t>
  </si>
  <si>
    <t>Proposed Ramping Schedule</t>
  </si>
  <si>
    <t>ELC Inputs</t>
  </si>
  <si>
    <t>Month</t>
  </si>
  <si>
    <t>Incoming Service Segment</t>
  </si>
  <si>
    <t>Project Climate Zone</t>
  </si>
  <si>
    <t>Phase One</t>
  </si>
  <si>
    <t>Design ITE Load</t>
  </si>
  <si>
    <t>Quantity Base UPS Modules</t>
  </si>
  <si>
    <t>Quantity Redundancy UPS Modules</t>
  </si>
  <si>
    <t>Ohms/1000 @ 75C</t>
  </si>
  <si>
    <t>Energy Model Calculations</t>
  </si>
  <si>
    <t>First Two-year ITE Load</t>
  </si>
  <si>
    <t>Modeled Mechanical Load at various ITE Loads</t>
  </si>
  <si>
    <t>kWh</t>
  </si>
  <si>
    <t>Annualized Mechanical Load Component</t>
  </si>
  <si>
    <t>Average Segment Loss Component</t>
  </si>
  <si>
    <t>Cumulative Savings</t>
  </si>
  <si>
    <t>Average Baseline ELC</t>
  </si>
  <si>
    <t>Average Proposed ELC</t>
  </si>
  <si>
    <t>Two Year Savings</t>
  </si>
  <si>
    <t>Design IT Load</t>
  </si>
  <si>
    <t>Table 8.5 and 8.6 - with loss values</t>
  </si>
  <si>
    <t># Primary UPS Modules</t>
  </si>
  <si>
    <r>
      <rPr>
        <b/>
        <sz val="8.5"/>
        <rFont val="Arial"/>
        <family val="2"/>
      </rPr>
      <t xml:space="preserve">Table 8.5  Maximum </t>
    </r>
    <r>
      <rPr>
        <b/>
        <i/>
        <sz val="8.5"/>
        <rFont val="Arial"/>
        <family val="2"/>
      </rPr>
      <t xml:space="preserve">Design Electrical Loss Component </t>
    </r>
    <r>
      <rPr>
        <b/>
        <sz val="8.5"/>
        <rFont val="Arial"/>
        <family val="2"/>
      </rPr>
      <t>(</t>
    </r>
    <r>
      <rPr>
        <b/>
        <i/>
        <sz val="8.5"/>
        <rFont val="Arial"/>
        <family val="2"/>
      </rPr>
      <t>Design ELC</t>
    </r>
    <r>
      <rPr>
        <b/>
        <sz val="8.5"/>
        <rFont val="Arial"/>
        <family val="2"/>
      </rPr>
      <t xml:space="preserve">) and ELC Segments </t>
    </r>
    <r>
      <rPr>
        <b/>
        <i/>
        <sz val="8.5"/>
        <rFont val="Arial"/>
        <family val="2"/>
      </rPr>
      <t xml:space="preserve">Systems </t>
    </r>
    <r>
      <rPr>
        <b/>
        <sz val="8.5"/>
        <rFont val="Arial"/>
        <family val="2"/>
      </rPr>
      <t xml:space="preserve">(IT Design Load &lt;100 </t>
    </r>
    <r>
      <rPr>
        <b/>
        <i/>
        <sz val="8.5"/>
        <rFont val="Arial"/>
        <family val="2"/>
      </rPr>
      <t>kW</t>
    </r>
    <r>
      <rPr>
        <b/>
        <sz val="8.5"/>
        <rFont val="Arial"/>
        <family val="2"/>
      </rPr>
      <t xml:space="preserve">) </t>
    </r>
    <r>
      <rPr>
        <b/>
        <vertAlign val="superscript"/>
        <sz val="6.5"/>
        <rFont val="Arial"/>
        <family val="2"/>
      </rPr>
      <t>a</t>
    </r>
  </si>
  <si>
    <t># Redundant UPS Modules</t>
  </si>
  <si>
    <r>
      <rPr>
        <b/>
        <i/>
        <sz val="9"/>
        <rFont val="Times New Roman"/>
        <family val="1"/>
      </rPr>
      <t xml:space="preserve">UPS Redundancy </t>
    </r>
    <r>
      <rPr>
        <b/>
        <sz val="9"/>
        <rFont val="Times New Roman"/>
        <family val="1"/>
      </rPr>
      <t>Configuration</t>
    </r>
  </si>
  <si>
    <r>
      <rPr>
        <b/>
        <sz val="9"/>
        <rFont val="Times New Roman"/>
        <family val="1"/>
      </rPr>
      <t xml:space="preserve">Single-Feed </t>
    </r>
    <r>
      <rPr>
        <b/>
        <i/>
        <sz val="9"/>
        <rFont val="Times New Roman"/>
        <family val="1"/>
      </rPr>
      <t xml:space="preserve">UPS </t>
    </r>
    <r>
      <rPr>
        <b/>
        <sz val="9"/>
        <rFont val="Times New Roman"/>
        <family val="1"/>
      </rPr>
      <t>(</t>
    </r>
    <r>
      <rPr>
        <b/>
        <i/>
        <sz val="9"/>
        <rFont val="Times New Roman"/>
        <family val="1"/>
      </rPr>
      <t>N</t>
    </r>
    <r>
      <rPr>
        <b/>
        <sz val="9"/>
        <rFont val="Times New Roman"/>
        <family val="1"/>
      </rPr>
      <t xml:space="preserve">, </t>
    </r>
    <r>
      <rPr>
        <b/>
        <i/>
        <sz val="9"/>
        <rFont val="Times New Roman"/>
        <family val="1"/>
      </rPr>
      <t>N+1</t>
    </r>
    <r>
      <rPr>
        <b/>
        <sz val="9"/>
        <rFont val="Times New Roman"/>
        <family val="1"/>
      </rPr>
      <t xml:space="preserve">, etc.) or No </t>
    </r>
    <r>
      <rPr>
        <b/>
        <i/>
        <sz val="9"/>
        <rFont val="Times New Roman"/>
        <family val="1"/>
      </rPr>
      <t xml:space="preserve">UPS </t>
    </r>
    <r>
      <rPr>
        <b/>
        <vertAlign val="superscript"/>
        <sz val="7"/>
        <rFont val="Times New Roman"/>
        <family val="1"/>
      </rPr>
      <t>b</t>
    </r>
  </si>
  <si>
    <r>
      <rPr>
        <b/>
        <sz val="9"/>
        <rFont val="Times New Roman"/>
        <family val="1"/>
      </rPr>
      <t xml:space="preserve">Active Dual-Feed </t>
    </r>
    <r>
      <rPr>
        <b/>
        <i/>
        <sz val="9"/>
        <rFont val="Times New Roman"/>
        <family val="1"/>
      </rPr>
      <t xml:space="preserve">UPS </t>
    </r>
    <r>
      <rPr>
        <b/>
        <sz val="9"/>
        <rFont val="Times New Roman"/>
        <family val="1"/>
      </rPr>
      <t>(</t>
    </r>
    <r>
      <rPr>
        <b/>
        <i/>
        <sz val="9"/>
        <rFont val="Times New Roman"/>
        <family val="1"/>
      </rPr>
      <t>2N</t>
    </r>
    <r>
      <rPr>
        <b/>
        <sz val="9"/>
        <rFont val="Times New Roman"/>
        <family val="1"/>
      </rPr>
      <t xml:space="preserve">, </t>
    </r>
    <r>
      <rPr>
        <b/>
        <i/>
        <sz val="9"/>
        <rFont val="Times New Roman"/>
        <family val="1"/>
      </rPr>
      <t>2N+1</t>
    </r>
    <r>
      <rPr>
        <b/>
        <sz val="9"/>
        <rFont val="Times New Roman"/>
        <family val="1"/>
      </rPr>
      <t xml:space="preserve">, etc.) </t>
    </r>
    <r>
      <rPr>
        <b/>
        <vertAlign val="superscript"/>
        <sz val="7"/>
        <rFont val="Times New Roman"/>
        <family val="1"/>
      </rPr>
      <t>c</t>
    </r>
  </si>
  <si>
    <r>
      <rPr>
        <b/>
        <sz val="9"/>
        <rFont val="Times New Roman"/>
        <family val="1"/>
      </rPr>
      <t>Calculation Percentage</t>
    </r>
  </si>
  <si>
    <r>
      <rPr>
        <sz val="9"/>
        <rFont val="Times New Roman"/>
        <family val="1"/>
      </rPr>
      <t>100% of IT design load segment ELC</t>
    </r>
  </si>
  <si>
    <r>
      <rPr>
        <sz val="9"/>
        <rFont val="Times New Roman"/>
        <family val="1"/>
      </rPr>
      <t>50% of IT design load segment ELC</t>
    </r>
  </si>
  <si>
    <r>
      <rPr>
        <sz val="9"/>
        <rFont val="Times New Roman"/>
        <family val="1"/>
      </rPr>
      <t>25% of IT design load segment ELC</t>
    </r>
  </si>
  <si>
    <t>Ramping Plan Adjustment Factor</t>
  </si>
  <si>
    <r>
      <rPr>
        <b/>
        <sz val="9"/>
        <rFont val="Times New Roman"/>
        <family val="1"/>
      </rPr>
      <t>Segments of ELC and Overall ELC</t>
    </r>
  </si>
  <si>
    <t>Loss</t>
  </si>
  <si>
    <r>
      <rPr>
        <b/>
        <i/>
        <sz val="9"/>
        <rFont val="Times New Roman"/>
        <family val="1"/>
      </rPr>
      <t>Incoming Electrical Service Segment</t>
    </r>
  </si>
  <si>
    <t>Overall Baseline ELC</t>
  </si>
  <si>
    <t>Baseline ELCs by segment (Tables 8.5 &amp; 8.6)</t>
  </si>
  <si>
    <r>
      <rPr>
        <b/>
        <i/>
        <sz val="9"/>
        <rFont val="Times New Roman"/>
        <family val="1"/>
      </rPr>
      <t>UPS Segment</t>
    </r>
  </si>
  <si>
    <t>ITE &lt; 100 kW</t>
  </si>
  <si>
    <t>% ITE Load</t>
  </si>
  <si>
    <r>
      <rPr>
        <b/>
        <i/>
        <sz val="9"/>
        <rFont val="Times New Roman"/>
        <family val="1"/>
      </rPr>
      <t>ITE Distribution Segment</t>
    </r>
  </si>
  <si>
    <r>
      <rPr>
        <b/>
        <sz val="9"/>
        <rFont val="Times New Roman"/>
        <family val="1"/>
      </rPr>
      <t xml:space="preserve">Electrical </t>
    </r>
    <r>
      <rPr>
        <b/>
        <i/>
        <sz val="9"/>
        <rFont val="Times New Roman"/>
        <family val="1"/>
      </rPr>
      <t xml:space="preserve">Loss </t>
    </r>
    <r>
      <rPr>
        <b/>
        <sz val="9"/>
        <rFont val="Times New Roman"/>
        <family val="1"/>
      </rPr>
      <t xml:space="preserve">/ </t>
    </r>
    <r>
      <rPr>
        <b/>
        <i/>
        <sz val="9"/>
        <rFont val="Times New Roman"/>
        <family val="1"/>
      </rPr>
      <t xml:space="preserve">Efficiency </t>
    </r>
    <r>
      <rPr>
        <b/>
        <sz val="9"/>
        <rFont val="Times New Roman"/>
        <family val="1"/>
      </rPr>
      <t>Total</t>
    </r>
  </si>
  <si>
    <t>Single Feed UPS (N, N+1, etc.)</t>
  </si>
  <si>
    <r>
      <rPr>
        <b/>
        <sz val="9"/>
        <rFont val="Times New Roman"/>
        <family val="1"/>
      </rPr>
      <t>ELC</t>
    </r>
  </si>
  <si>
    <t>Active Dual-Feed UPS (2N, 2N+1, etc.)</t>
  </si>
  <si>
    <r>
      <rPr>
        <sz val="7.5"/>
        <rFont val="Times New Roman"/>
        <family val="1"/>
      </rPr>
      <t xml:space="preserve">a.  </t>
    </r>
    <r>
      <rPr>
        <b/>
        <i/>
        <sz val="7.5"/>
        <rFont val="Times New Roman"/>
        <family val="1"/>
      </rPr>
      <t xml:space="preserve">Informative Note: </t>
    </r>
    <r>
      <rPr>
        <sz val="7.5"/>
        <rFont val="Times New Roman"/>
        <family val="1"/>
      </rPr>
      <t xml:space="preserve">Example calculations are shown in Informative Appendix C.
</t>
    </r>
    <r>
      <rPr>
        <sz val="7.5"/>
        <rFont val="Times New Roman"/>
        <family val="1"/>
      </rPr>
      <t xml:space="preserve">b.  </t>
    </r>
    <r>
      <rPr>
        <b/>
        <i/>
        <sz val="7.5"/>
        <rFont val="Times New Roman"/>
        <family val="1"/>
      </rPr>
      <t xml:space="preserve">Informative Note: </t>
    </r>
    <r>
      <rPr>
        <sz val="7.5"/>
        <rFont val="Times New Roman"/>
        <family val="1"/>
      </rPr>
      <t xml:space="preserve">These columns apply to electrical configurations resulting in a single output feed from the </t>
    </r>
    <r>
      <rPr>
        <i/>
        <sz val="7.5"/>
        <rFont val="Times New Roman"/>
        <family val="1"/>
      </rPr>
      <t xml:space="preserve">UPS </t>
    </r>
    <r>
      <rPr>
        <sz val="7.5"/>
        <rFont val="Times New Roman"/>
        <family val="1"/>
      </rPr>
      <t xml:space="preserve">irrespective of the number of </t>
    </r>
    <r>
      <rPr>
        <i/>
        <sz val="7.5"/>
        <rFont val="Times New Roman"/>
        <family val="1"/>
      </rPr>
      <t xml:space="preserve">UPS </t>
    </r>
    <r>
      <rPr>
        <sz val="7.5"/>
        <rFont val="Times New Roman"/>
        <family val="1"/>
      </rPr>
      <t xml:space="preserve">modules that may be paralleled prior to the output feed or the number of branches or subfeeders into which that output feeder may be divided.
</t>
    </r>
    <r>
      <rPr>
        <sz val="7.5"/>
        <rFont val="Times New Roman"/>
        <family val="1"/>
      </rPr>
      <t xml:space="preserve">c.  </t>
    </r>
    <r>
      <rPr>
        <b/>
        <i/>
        <sz val="7.5"/>
        <rFont val="Times New Roman"/>
        <family val="1"/>
      </rPr>
      <t xml:space="preserve">Informative Note: </t>
    </r>
    <r>
      <rPr>
        <sz val="7.5"/>
        <rFont val="Times New Roman"/>
        <family val="1"/>
      </rPr>
      <t xml:space="preserve">These columns apply to electrical configurations made up of two distinct and electrically separated </t>
    </r>
    <r>
      <rPr>
        <i/>
        <sz val="7.5"/>
        <rFont val="Times New Roman"/>
        <family val="1"/>
      </rPr>
      <t xml:space="preserve">UPS systems </t>
    </r>
    <r>
      <rPr>
        <sz val="7.5"/>
        <rFont val="Times New Roman"/>
        <family val="1"/>
      </rPr>
      <t xml:space="preserve">resulting in two distinct and elec- trically separate output feeds, either of which is capable of independently supporting the total design load. </t>
    </r>
    <r>
      <rPr>
        <i/>
        <sz val="7.5"/>
        <rFont val="Times New Roman"/>
        <family val="1"/>
      </rPr>
      <t xml:space="preserve">Systems </t>
    </r>
    <r>
      <rPr>
        <sz val="7.5"/>
        <rFont val="Times New Roman"/>
        <family val="1"/>
      </rPr>
      <t xml:space="preserve">that meet these criteria may be made up of any number of </t>
    </r>
    <r>
      <rPr>
        <i/>
        <sz val="7.5"/>
        <rFont val="Times New Roman"/>
        <family val="1"/>
      </rPr>
      <t xml:space="preserve">UPS </t>
    </r>
    <r>
      <rPr>
        <sz val="7.5"/>
        <rFont val="Times New Roman"/>
        <family val="1"/>
      </rPr>
      <t>modules that are paralleled prior to each output feed. Crossties and/or transfer switches downstream of the independent feeds shall not continually tie the two output sections together.</t>
    </r>
  </si>
  <si>
    <t>ITE &gt;= 100 kW</t>
  </si>
  <si>
    <r>
      <rPr>
        <b/>
        <sz val="8.5"/>
        <rFont val="Arial"/>
        <family val="2"/>
      </rPr>
      <t xml:space="preserve">Table 8.6   Maximum </t>
    </r>
    <r>
      <rPr>
        <b/>
        <i/>
        <sz val="8.5"/>
        <rFont val="Arial"/>
        <family val="2"/>
      </rPr>
      <t xml:space="preserve">Design Electrical Loss Component </t>
    </r>
    <r>
      <rPr>
        <b/>
        <sz val="8.5"/>
        <rFont val="Arial"/>
        <family val="2"/>
      </rPr>
      <t>(</t>
    </r>
    <r>
      <rPr>
        <b/>
        <i/>
        <sz val="8.5"/>
        <rFont val="Arial"/>
        <family val="2"/>
      </rPr>
      <t>Design ELC</t>
    </r>
    <r>
      <rPr>
        <b/>
        <sz val="8.5"/>
        <rFont val="Arial"/>
        <family val="2"/>
      </rPr>
      <t xml:space="preserve">) and ELC Segments </t>
    </r>
    <r>
      <rPr>
        <b/>
        <i/>
        <sz val="8.5"/>
        <rFont val="Arial"/>
        <family val="2"/>
      </rPr>
      <t xml:space="preserve">Systems </t>
    </r>
    <r>
      <rPr>
        <b/>
        <sz val="8.5"/>
        <rFont val="Arial"/>
        <family val="2"/>
      </rPr>
      <t xml:space="preserve">(IT Design Load </t>
    </r>
    <r>
      <rPr>
        <sz val="10"/>
        <rFont val="Symbol"/>
        <family val="1"/>
      </rPr>
      <t></t>
    </r>
    <r>
      <rPr>
        <sz val="10"/>
        <rFont val="Times New Roman"/>
        <family val="1"/>
      </rPr>
      <t xml:space="preserve"> </t>
    </r>
    <r>
      <rPr>
        <b/>
        <sz val="8.5"/>
        <rFont val="Arial"/>
        <family val="2"/>
      </rPr>
      <t xml:space="preserve">100 </t>
    </r>
    <r>
      <rPr>
        <b/>
        <i/>
        <sz val="8.5"/>
        <rFont val="Arial"/>
        <family val="2"/>
      </rPr>
      <t>kW</t>
    </r>
    <r>
      <rPr>
        <b/>
        <sz val="8.5"/>
        <rFont val="Arial"/>
        <family val="2"/>
      </rPr>
      <t>)</t>
    </r>
    <r>
      <rPr>
        <b/>
        <vertAlign val="superscript"/>
        <sz val="6.5"/>
        <rFont val="Arial"/>
        <family val="2"/>
      </rPr>
      <t>a</t>
    </r>
  </si>
  <si>
    <r>
      <rPr>
        <b/>
        <sz val="9"/>
        <rFont val="Times New Roman"/>
        <family val="1"/>
      </rPr>
      <t xml:space="preserve">Single-Feed </t>
    </r>
    <r>
      <rPr>
        <b/>
        <i/>
        <sz val="9"/>
        <rFont val="Times New Roman"/>
        <family val="1"/>
      </rPr>
      <t xml:space="preserve">UPS </t>
    </r>
    <r>
      <rPr>
        <b/>
        <sz val="9"/>
        <rFont val="Times New Roman"/>
        <family val="1"/>
      </rPr>
      <t>(</t>
    </r>
    <r>
      <rPr>
        <b/>
        <i/>
        <sz val="9"/>
        <rFont val="Times New Roman"/>
        <family val="1"/>
      </rPr>
      <t>N</t>
    </r>
    <r>
      <rPr>
        <b/>
        <sz val="9"/>
        <rFont val="Times New Roman"/>
        <family val="1"/>
      </rPr>
      <t xml:space="preserve">, </t>
    </r>
    <r>
      <rPr>
        <b/>
        <i/>
        <sz val="9"/>
        <rFont val="Times New Roman"/>
        <family val="1"/>
      </rPr>
      <t>N+1</t>
    </r>
    <r>
      <rPr>
        <b/>
        <sz val="9"/>
        <rFont val="Times New Roman"/>
        <family val="1"/>
      </rPr>
      <t xml:space="preserve">, etc.) or No </t>
    </r>
    <r>
      <rPr>
        <b/>
        <i/>
        <sz val="9"/>
        <rFont val="Times New Roman"/>
        <family val="1"/>
      </rPr>
      <t>UPS</t>
    </r>
    <r>
      <rPr>
        <b/>
        <vertAlign val="superscript"/>
        <sz val="7"/>
        <rFont val="Times New Roman"/>
        <family val="1"/>
      </rPr>
      <t>b</t>
    </r>
  </si>
  <si>
    <r>
      <rPr>
        <b/>
        <sz val="9"/>
        <rFont val="Times New Roman"/>
        <family val="1"/>
      </rPr>
      <t xml:space="preserve">Active Dual-Feed </t>
    </r>
    <r>
      <rPr>
        <b/>
        <i/>
        <sz val="9"/>
        <rFont val="Times New Roman"/>
        <family val="1"/>
      </rPr>
      <t xml:space="preserve">UPS </t>
    </r>
    <r>
      <rPr>
        <b/>
        <sz val="9"/>
        <rFont val="Times New Roman"/>
        <family val="1"/>
      </rPr>
      <t>(</t>
    </r>
    <r>
      <rPr>
        <b/>
        <i/>
        <sz val="9"/>
        <rFont val="Times New Roman"/>
        <family val="1"/>
      </rPr>
      <t>2N</t>
    </r>
    <r>
      <rPr>
        <b/>
        <sz val="9"/>
        <rFont val="Times New Roman"/>
        <family val="1"/>
      </rPr>
      <t xml:space="preserve">, </t>
    </r>
    <r>
      <rPr>
        <b/>
        <i/>
        <sz val="9"/>
        <rFont val="Times New Roman"/>
        <family val="1"/>
      </rPr>
      <t>2N+1</t>
    </r>
    <r>
      <rPr>
        <b/>
        <sz val="9"/>
        <rFont val="Times New Roman"/>
        <family val="1"/>
      </rPr>
      <t>, etc.)</t>
    </r>
    <r>
      <rPr>
        <b/>
        <vertAlign val="superscript"/>
        <sz val="7"/>
        <rFont val="Times New Roman"/>
        <family val="1"/>
      </rPr>
      <t>c</t>
    </r>
  </si>
  <si>
    <r>
      <rPr>
        <b/>
        <i/>
        <sz val="9"/>
        <rFont val="Times New Roman"/>
        <family val="1"/>
      </rPr>
      <t>ITE Distribution System</t>
    </r>
  </si>
  <si>
    <r>
      <rPr>
        <sz val="7.5"/>
        <rFont val="Times New Roman"/>
        <family val="1"/>
      </rPr>
      <t xml:space="preserve">a.  </t>
    </r>
    <r>
      <rPr>
        <b/>
        <i/>
        <sz val="7.5"/>
        <rFont val="Times New Roman"/>
        <family val="1"/>
      </rPr>
      <t xml:space="preserve">Informative Note: </t>
    </r>
    <r>
      <rPr>
        <sz val="7.5"/>
        <rFont val="Times New Roman"/>
        <family val="1"/>
      </rPr>
      <t xml:space="preserve">Example calculations are shown in Informative Appendix C.
</t>
    </r>
    <r>
      <rPr>
        <sz val="7.5"/>
        <rFont val="Times New Roman"/>
        <family val="1"/>
      </rPr>
      <t xml:space="preserve">b.  </t>
    </r>
    <r>
      <rPr>
        <b/>
        <i/>
        <sz val="7.5"/>
        <rFont val="Times New Roman"/>
        <family val="1"/>
      </rPr>
      <t xml:space="preserve">Informative Note: </t>
    </r>
    <r>
      <rPr>
        <sz val="7.5"/>
        <rFont val="Times New Roman"/>
        <family val="1"/>
      </rPr>
      <t xml:space="preserve">These columns apply to electrical configurations resulting in a single output feed from the </t>
    </r>
    <r>
      <rPr>
        <i/>
        <sz val="7.5"/>
        <rFont val="Times New Roman"/>
        <family val="1"/>
      </rPr>
      <t>UPS</t>
    </r>
    <r>
      <rPr>
        <sz val="7.5"/>
        <rFont val="Times New Roman"/>
        <family val="1"/>
      </rPr>
      <t xml:space="preserve">, irrespective of the number of </t>
    </r>
    <r>
      <rPr>
        <i/>
        <sz val="7.5"/>
        <rFont val="Times New Roman"/>
        <family val="1"/>
      </rPr>
      <t xml:space="preserve">UPS </t>
    </r>
    <r>
      <rPr>
        <sz val="7.5"/>
        <rFont val="Times New Roman"/>
        <family val="1"/>
      </rPr>
      <t xml:space="preserve">modules that may be paralleled prior to the output feed, or the number of branches or subfeeders into which that output feeder may be divided.
</t>
    </r>
    <r>
      <rPr>
        <sz val="7.5"/>
        <rFont val="Times New Roman"/>
        <family val="1"/>
      </rPr>
      <t xml:space="preserve">c.  </t>
    </r>
    <r>
      <rPr>
        <b/>
        <i/>
        <sz val="7.5"/>
        <rFont val="Times New Roman"/>
        <family val="1"/>
      </rPr>
      <t xml:space="preserve">Informative Note: </t>
    </r>
    <r>
      <rPr>
        <sz val="7.5"/>
        <rFont val="Times New Roman"/>
        <family val="1"/>
      </rPr>
      <t xml:space="preserve">These columns apply to electrical configurations made up of two distinct and electrically separated </t>
    </r>
    <r>
      <rPr>
        <i/>
        <sz val="7.5"/>
        <rFont val="Times New Roman"/>
        <family val="1"/>
      </rPr>
      <t xml:space="preserve">UPS systems </t>
    </r>
    <r>
      <rPr>
        <sz val="7.5"/>
        <rFont val="Times New Roman"/>
        <family val="1"/>
      </rPr>
      <t xml:space="preserve">resulting in two distinct and elec- trically separate output feeds, either of which is capable of independently supporting the total design load. </t>
    </r>
    <r>
      <rPr>
        <i/>
        <sz val="7.5"/>
        <rFont val="Times New Roman"/>
        <family val="1"/>
      </rPr>
      <t xml:space="preserve">Systems </t>
    </r>
    <r>
      <rPr>
        <sz val="7.5"/>
        <rFont val="Times New Roman"/>
        <family val="1"/>
      </rPr>
      <t xml:space="preserve">that meet these criteria may be made up of any number
</t>
    </r>
    <r>
      <rPr>
        <sz val="7.5"/>
        <rFont val="Times New Roman"/>
        <family val="1"/>
      </rPr>
      <t xml:space="preserve">of </t>
    </r>
    <r>
      <rPr>
        <i/>
        <sz val="7.5"/>
        <rFont val="Times New Roman"/>
        <family val="1"/>
      </rPr>
      <t xml:space="preserve">UPS </t>
    </r>
    <r>
      <rPr>
        <sz val="7.5"/>
        <rFont val="Times New Roman"/>
        <family val="1"/>
      </rPr>
      <t>modules that are paralleled prior to each output feed. Crossties and/or transfer switches downstream of the independent feeds shall not continually tie the two output sections together.</t>
    </r>
  </si>
  <si>
    <t>Final projected 1st phase ITE load</t>
  </si>
  <si>
    <t>ELC Calcs for loading schedule</t>
  </si>
  <si>
    <t>Phase 1</t>
  </si>
  <si>
    <t>Percent operational load</t>
  </si>
  <si>
    <t>Baseline Load for ELC</t>
  </si>
  <si>
    <t>Baseline IS Segment</t>
  </si>
  <si>
    <t>Baseline UPS Segment</t>
  </si>
  <si>
    <t>Baseline ITE Dist. Segment</t>
  </si>
  <si>
    <t>Average Savings</t>
  </si>
  <si>
    <t>Baseline ELC</t>
  </si>
  <si>
    <t>kWh/mo</t>
  </si>
  <si>
    <t>Baseline Energy Use (kWh)</t>
  </si>
  <si>
    <t>Annual Savings</t>
  </si>
  <si>
    <t>Proposed IS Segment</t>
  </si>
  <si>
    <t>Proposed UPS Segment</t>
  </si>
  <si>
    <t>Proposed ITE Dist. Segment</t>
  </si>
  <si>
    <t>Proposed ELC</t>
  </si>
  <si>
    <t>Proposed Energy Use (kWh)</t>
  </si>
  <si>
    <t>Energy Savings (kWh)</t>
  </si>
  <si>
    <t>C-10a ELC Calculation 100% UPS Operational Design Load</t>
  </si>
  <si>
    <t>Efficiency Segments</t>
  </si>
  <si>
    <t>Segment in, kVA</t>
  </si>
  <si>
    <t>Segment out, kVA</t>
  </si>
  <si>
    <t>Segment Loss, kVA</t>
  </si>
  <si>
    <t>Segment Efficiency, %</t>
  </si>
  <si>
    <t>Segment Loss, %</t>
  </si>
  <si>
    <t>Segment Loss Component</t>
  </si>
  <si>
    <t>Electrical Loss Component (ELC)</t>
  </si>
  <si>
    <t>ELC Calculation 50% UPS Operational Design Load</t>
  </si>
  <si>
    <t>ELC Calculation 25% UPS Operational Design Load</t>
  </si>
  <si>
    <t>C-1 Calculation of UPS Segment of ELC</t>
  </si>
  <si>
    <t>a</t>
  </si>
  <si>
    <t>b</t>
  </si>
  <si>
    <t>c</t>
  </si>
  <si>
    <t>UPS Design Capacity</t>
  </si>
  <si>
    <t>d</t>
  </si>
  <si>
    <t>Redundancy Capacity</t>
  </si>
  <si>
    <t>e</t>
  </si>
  <si>
    <t>Total Capacity</t>
  </si>
  <si>
    <t>f</t>
  </si>
  <si>
    <t>ITE Design Load</t>
  </si>
  <si>
    <t>g</t>
  </si>
  <si>
    <t>h</t>
  </si>
  <si>
    <t>UPS Operational Design Load</t>
  </si>
  <si>
    <t>i</t>
  </si>
  <si>
    <t>UPS Power Factor</t>
  </si>
  <si>
    <t>j</t>
  </si>
  <si>
    <t>UPS Input Phases</t>
  </si>
  <si>
    <t>UPS Input Voltage</t>
  </si>
  <si>
    <t>UPS Max Load</t>
  </si>
  <si>
    <t>100% UPS Design Load</t>
  </si>
  <si>
    <t>k</t>
  </si>
  <si>
    <t>%</t>
  </si>
  <si>
    <t>l</t>
  </si>
  <si>
    <t>UPS 100% Load Input</t>
  </si>
  <si>
    <t>m</t>
  </si>
  <si>
    <t>kVA</t>
  </si>
  <si>
    <t>UPS 100% Load Output</t>
  </si>
  <si>
    <t>n</t>
  </si>
  <si>
    <t>50% UPS Design Load</t>
  </si>
  <si>
    <t>o</t>
  </si>
  <si>
    <t>p</t>
  </si>
  <si>
    <t>UPS 50% Load Input</t>
  </si>
  <si>
    <t>q</t>
  </si>
  <si>
    <t>UPS 50% Load Output</t>
  </si>
  <si>
    <t>r</t>
  </si>
  <si>
    <t>25% UPS Design Load</t>
  </si>
  <si>
    <t>UPS 25% Load Input</t>
  </si>
  <si>
    <t>UPS 25% Load Output</t>
  </si>
  <si>
    <t>UPS Maximum Load kVA</t>
  </si>
  <si>
    <t>s</t>
  </si>
  <si>
    <t>C-2 Incoming Service Segment of ELEC based on circuit losses @ 100% Design Load - Low-Voltage Feeder Input Power Requirement</t>
  </si>
  <si>
    <r>
      <t>a</t>
    </r>
    <r>
      <rPr>
        <vertAlign val="subscript"/>
        <sz val="11"/>
        <color theme="1"/>
        <rFont val="Calibri"/>
        <family val="2"/>
        <scheme val="minor"/>
      </rPr>
      <t>1</t>
    </r>
  </si>
  <si>
    <t>Current</t>
  </si>
  <si>
    <t>Input Power</t>
  </si>
  <si>
    <t>Ohms/1000</t>
  </si>
  <si>
    <t>75C</t>
  </si>
  <si>
    <t>Wire Resistance</t>
  </si>
  <si>
    <t>Ohms</t>
  </si>
  <si>
    <t>End</t>
  </si>
  <si>
    <t>Voltage Loss</t>
  </si>
  <si>
    <t>End Power</t>
  </si>
  <si>
    <t>Power Loss</t>
  </si>
  <si>
    <t>Segment Efficiency</t>
  </si>
  <si>
    <r>
      <t>n</t>
    </r>
    <r>
      <rPr>
        <vertAlign val="subscript"/>
        <sz val="11"/>
        <color theme="1"/>
        <rFont val="Calibri"/>
        <family val="2"/>
        <scheme val="minor"/>
      </rPr>
      <t>1</t>
    </r>
  </si>
  <si>
    <t>C-3 Incoming Electrical Service Segment Based on Circuit Losses @ 100% Design Load - End Power Requirement</t>
  </si>
  <si>
    <r>
      <t>a</t>
    </r>
    <r>
      <rPr>
        <vertAlign val="subscript"/>
        <sz val="11"/>
        <color theme="1"/>
        <rFont val="Calibri"/>
        <family val="2"/>
        <scheme val="minor"/>
      </rPr>
      <t>2</t>
    </r>
  </si>
  <si>
    <t>Transformer Loss</t>
  </si>
  <si>
    <t>Transformer Voltage Ratio</t>
  </si>
  <si>
    <t>End Volts</t>
  </si>
  <si>
    <r>
      <t>n</t>
    </r>
    <r>
      <rPr>
        <vertAlign val="subscript"/>
        <sz val="11"/>
        <color theme="1"/>
        <rFont val="Calibri"/>
        <family val="2"/>
        <scheme val="minor"/>
      </rPr>
      <t>2</t>
    </r>
  </si>
  <si>
    <t>C-4 Incoming Electrical Service Segment of ELC Based on Circuit Losses at 100% Design Load - Medium-Voltage Feeder Input Power Requirement at Utility Service Point</t>
  </si>
  <si>
    <r>
      <t>a</t>
    </r>
    <r>
      <rPr>
        <vertAlign val="subscript"/>
        <sz val="11"/>
        <color theme="1"/>
        <rFont val="Calibri"/>
        <family val="2"/>
        <scheme val="minor"/>
      </rPr>
      <t>3</t>
    </r>
  </si>
  <si>
    <t>Ohms/1000 75C</t>
  </si>
  <si>
    <t>Resist Oms</t>
  </si>
  <si>
    <r>
      <t>n</t>
    </r>
    <r>
      <rPr>
        <vertAlign val="subscript"/>
        <sz val="11"/>
        <color theme="1"/>
        <rFont val="Calibri"/>
        <family val="2"/>
        <scheme val="minor"/>
      </rPr>
      <t>3</t>
    </r>
  </si>
  <si>
    <t>C-5 Incoming Electrical Service Segment Losses and Efficiencies</t>
  </si>
  <si>
    <t>Calculation at 25% Load</t>
  </si>
  <si>
    <t>Total Power Loss</t>
  </si>
  <si>
    <t>Calculation at 50% Load</t>
  </si>
  <si>
    <t>Calculation at 100% Load</t>
  </si>
  <si>
    <t>C-6 ITE Distribution Segment Losses - Worst-Case UPS Feeder to PDU</t>
  </si>
  <si>
    <t>Wire to PDU</t>
  </si>
  <si>
    <t>PDU Input</t>
  </si>
  <si>
    <t>PDU Quantity</t>
  </si>
  <si>
    <t>PDU Size</t>
  </si>
  <si>
    <t>PDU Actual</t>
  </si>
  <si>
    <t>PDU Volts In</t>
  </si>
  <si>
    <r>
      <t>PDU Input (3</t>
    </r>
    <r>
      <rPr>
        <sz val="11"/>
        <color theme="1"/>
        <rFont val="Verdana"/>
        <family val="2"/>
      </rPr>
      <t>Φ</t>
    </r>
    <r>
      <rPr>
        <sz val="11"/>
        <color theme="1"/>
        <rFont val="Calibri"/>
        <family val="2"/>
      </rPr>
      <t xml:space="preserve"> A)</t>
    </r>
  </si>
  <si>
    <t>Feeder Output</t>
  </si>
  <si>
    <r>
      <t>p</t>
    </r>
    <r>
      <rPr>
        <vertAlign val="subscript"/>
        <sz val="11"/>
        <color theme="1"/>
        <rFont val="Calibri"/>
        <family val="2"/>
        <scheme val="minor"/>
      </rPr>
      <t>1</t>
    </r>
  </si>
  <si>
    <t>C-7 ITE Distribution Segment Losses - Worst-Case PDU Loss</t>
  </si>
  <si>
    <t>Transformer</t>
  </si>
  <si>
    <t>Transformer Rating</t>
  </si>
  <si>
    <t>Transformer Input</t>
  </si>
  <si>
    <r>
      <t>p</t>
    </r>
    <r>
      <rPr>
        <vertAlign val="subscript"/>
        <sz val="11"/>
        <color theme="1"/>
        <rFont val="Calibri"/>
        <family val="2"/>
        <scheme val="minor"/>
      </rPr>
      <t>2</t>
    </r>
  </si>
  <si>
    <t>C-8 ITE Distribution Segment Losses - Worst-Case Branch Circuit to Cabinet</t>
  </si>
  <si>
    <t>Distribution Wire</t>
  </si>
  <si>
    <t>Distribution Volts (Single Phase)</t>
  </si>
  <si>
    <t>Maximum Current</t>
  </si>
  <si>
    <t>Maximum Power</t>
  </si>
  <si>
    <t>Efficiency</t>
  </si>
  <si>
    <r>
      <t>p</t>
    </r>
    <r>
      <rPr>
        <vertAlign val="subscript"/>
        <sz val="11"/>
        <color theme="1"/>
        <rFont val="Calibri"/>
        <family val="2"/>
        <scheme val="minor"/>
      </rPr>
      <t>3</t>
    </r>
  </si>
  <si>
    <t>C-9 ITE Distribution Segment Losses and Efficiencies</t>
  </si>
  <si>
    <t>Distribution Efficiency</t>
  </si>
  <si>
    <t>Summary of Results - Mechanical System</t>
  </si>
  <si>
    <t>Monthly Mechanical Energy Use</t>
  </si>
  <si>
    <t>Notes:</t>
  </si>
  <si>
    <t>ITE Load</t>
  </si>
  <si>
    <t>ITE Fraction</t>
  </si>
  <si>
    <t>MLC Based on Proposed design</t>
  </si>
  <si>
    <t>Monthly Energy Use (kWh)</t>
  </si>
  <si>
    <t>Savings (kWh)</t>
  </si>
  <si>
    <t>MLC Based on Linear Interpolation</t>
  </si>
  <si>
    <t>ASHRAE 90.4-2019 Calculation:</t>
  </si>
  <si>
    <r>
      <rPr>
        <b/>
        <sz val="11"/>
        <color theme="1"/>
        <rFont val="Calibri"/>
        <family val="2"/>
        <scheme val="minor"/>
      </rPr>
      <t>cooling energy</t>
    </r>
    <r>
      <rPr>
        <sz val="11"/>
        <color theme="1"/>
        <rFont val="Calibri"/>
        <family val="2"/>
        <scheme val="minor"/>
      </rPr>
      <t xml:space="preserve"> = all site energy required to provide cooling and humidification via vaport compression, ventilation, dehumidification, evaporation, absorption, adsorption, or other means. Includes cooling for UPS and transformers, if provided.</t>
    </r>
  </si>
  <si>
    <t>Climate Zone</t>
  </si>
  <si>
    <r>
      <rPr>
        <b/>
        <sz val="11"/>
        <color theme="1"/>
        <rFont val="Calibri"/>
        <family val="2"/>
        <scheme val="minor"/>
      </rPr>
      <t>pump energy</t>
    </r>
    <r>
      <rPr>
        <sz val="11"/>
        <color theme="1"/>
        <rFont val="Calibri"/>
        <family val="2"/>
        <scheme val="minor"/>
      </rPr>
      <t xml:space="preserve"> = all pump energy used to distribute fluids for cooling and heat rejection</t>
    </r>
  </si>
  <si>
    <r>
      <t>Data Center Design</t>
    </r>
    <r>
      <rPr>
        <i/>
        <sz val="11"/>
        <color theme="1"/>
        <rFont val="Calibri"/>
        <family val="2"/>
        <scheme val="minor"/>
      </rPr>
      <t xml:space="preserve"> ITE</t>
    </r>
    <r>
      <rPr>
        <sz val="11"/>
        <color theme="1"/>
        <rFont val="Calibri"/>
        <family val="2"/>
        <scheme val="minor"/>
      </rPr>
      <t xml:space="preserve"> Load</t>
    </r>
  </si>
  <si>
    <r>
      <rPr>
        <b/>
        <sz val="11"/>
        <color theme="1"/>
        <rFont val="Calibri"/>
        <family val="2"/>
        <scheme val="minor"/>
      </rPr>
      <t>Maximum</t>
    </r>
    <r>
      <rPr>
        <sz val="11"/>
        <color theme="1"/>
        <rFont val="Calibri"/>
        <family val="2"/>
        <scheme val="minor"/>
      </rPr>
      <t xml:space="preserve"> </t>
    </r>
    <r>
      <rPr>
        <i/>
        <sz val="11"/>
        <color theme="1"/>
        <rFont val="Calibri"/>
        <family val="2"/>
        <scheme val="minor"/>
      </rPr>
      <t>Annualized Mechanical Load Component</t>
    </r>
  </si>
  <si>
    <t>Ramping Plan adjustment factor</t>
  </si>
  <si>
    <t xml:space="preserve">Allowable Mechanical Load </t>
  </si>
  <si>
    <r>
      <t>Mech_</t>
    </r>
    <r>
      <rPr>
        <i/>
        <sz val="11"/>
        <color theme="1"/>
        <rFont val="Calibri"/>
        <family val="2"/>
        <scheme val="minor"/>
      </rPr>
      <t>Energy25%</t>
    </r>
  </si>
  <si>
    <r>
      <t>Mech_</t>
    </r>
    <r>
      <rPr>
        <i/>
        <sz val="11"/>
        <color theme="1"/>
        <rFont val="Calibri"/>
        <family val="2"/>
        <scheme val="minor"/>
      </rPr>
      <t>Energy50%</t>
    </r>
  </si>
  <si>
    <r>
      <rPr>
        <b/>
        <sz val="11"/>
        <color theme="1"/>
        <rFont val="Calibri"/>
        <family val="2"/>
        <scheme val="minor"/>
      </rPr>
      <t>heat rejection fan energy</t>
    </r>
    <r>
      <rPr>
        <sz val="11"/>
        <color theme="1"/>
        <rFont val="Calibri"/>
        <family val="2"/>
        <scheme val="minor"/>
      </rPr>
      <t xml:space="preserve"> = sum of all heat rejection fan energy (e.g. outdoor cooling towers, fluid coolers, condensing units)</t>
    </r>
  </si>
  <si>
    <r>
      <t>Mech_</t>
    </r>
    <r>
      <rPr>
        <i/>
        <sz val="11"/>
        <color theme="1"/>
        <rFont val="Calibri"/>
        <family val="2"/>
        <scheme val="minor"/>
      </rPr>
      <t>Energy75%</t>
    </r>
  </si>
  <si>
    <r>
      <t>Mech_</t>
    </r>
    <r>
      <rPr>
        <i/>
        <sz val="11"/>
        <color theme="1"/>
        <rFont val="Calibri"/>
        <family val="2"/>
        <scheme val="minor"/>
      </rPr>
      <t>Energy100%</t>
    </r>
  </si>
  <si>
    <t>Allowable Total Load</t>
  </si>
  <si>
    <t>Proposed system calculations:</t>
  </si>
  <si>
    <r>
      <rPr>
        <b/>
        <sz val="11"/>
        <color theme="1"/>
        <rFont val="Calibri"/>
        <family val="2"/>
        <scheme val="minor"/>
      </rPr>
      <t>AHU fan energy</t>
    </r>
    <r>
      <rPr>
        <sz val="11"/>
        <color theme="1"/>
        <rFont val="Calibri"/>
        <family val="2"/>
        <scheme val="minor"/>
      </rPr>
      <t xml:space="preserve"> = sum of all fan energy, except for ITE internal fans, used to distribute and exhaust air for cooling, ventilation, humidifcation, and dehumidification.</t>
    </r>
  </si>
  <si>
    <r>
      <t xml:space="preserve">Data Center </t>
    </r>
    <r>
      <rPr>
        <i/>
        <sz val="11"/>
        <color theme="1"/>
        <rFont val="Calibri"/>
        <family val="2"/>
        <scheme val="minor"/>
      </rPr>
      <t>ITE Energy 25%</t>
    </r>
  </si>
  <si>
    <r>
      <t>Data Center</t>
    </r>
    <r>
      <rPr>
        <i/>
        <sz val="11"/>
        <color theme="1"/>
        <rFont val="Calibri"/>
        <family val="2"/>
        <scheme val="minor"/>
      </rPr>
      <t xml:space="preserve"> ITE Energy 50%</t>
    </r>
  </si>
  <si>
    <r>
      <t xml:space="preserve">Data Center </t>
    </r>
    <r>
      <rPr>
        <i/>
        <sz val="11"/>
        <color theme="1"/>
        <rFont val="Calibri"/>
        <family val="2"/>
        <scheme val="minor"/>
      </rPr>
      <t>ITE Energy 75%</t>
    </r>
  </si>
  <si>
    <r>
      <t xml:space="preserve">Data Center </t>
    </r>
    <r>
      <rPr>
        <i/>
        <sz val="11"/>
        <color theme="1"/>
        <rFont val="Calibri"/>
        <family val="2"/>
        <scheme val="minor"/>
      </rPr>
      <t>ITE Energy 100%</t>
    </r>
  </si>
  <si>
    <t>Total Data Center ITE Energy</t>
  </si>
  <si>
    <t>Polynomial fit</t>
  </si>
  <si>
    <t>ITE fraction</t>
  </si>
  <si>
    <t>coefficients</t>
  </si>
  <si>
    <t>try linear interpolation of ITE fraction between appropriate points</t>
  </si>
  <si>
    <t>Totals</t>
  </si>
  <si>
    <t>Proposed MLC at various loads:</t>
  </si>
  <si>
    <t>Phase 1 average MLC</t>
  </si>
  <si>
    <t>Phase 1 average ITE load</t>
  </si>
  <si>
    <t>Phase 1 average</t>
  </si>
  <si>
    <t>2-year average</t>
  </si>
  <si>
    <t>Phase 1 Annual savings</t>
  </si>
  <si>
    <t>Annual savings</t>
  </si>
  <si>
    <t>Cumulative MLC</t>
  </si>
  <si>
    <r>
      <rPr>
        <b/>
        <sz val="11"/>
        <color theme="1"/>
        <rFont val="Calibri"/>
        <family val="2"/>
        <scheme val="minor"/>
      </rPr>
      <t>Calculated</t>
    </r>
    <r>
      <rPr>
        <sz val="11"/>
        <color theme="1"/>
        <rFont val="Calibri"/>
        <family val="2"/>
        <scheme val="minor"/>
      </rPr>
      <t xml:space="preserve"> Annualized Mechanical Load Component</t>
    </r>
  </si>
  <si>
    <t>Polynominal</t>
  </si>
  <si>
    <t>Linear</t>
  </si>
  <si>
    <t>Errors</t>
  </si>
  <si>
    <t>Error 1: Please enter transformer efficiency in ITE Distribution Segment.</t>
  </si>
  <si>
    <t>Error 2: To calculate incentives, please completely fill out required inputs for both Mechanical Load Components and Electrical Loss Components on the '2 - Mechanical_Electrical Input' tab.</t>
  </si>
  <si>
    <t>Error 3: Please enter non-zero ITE Loads for all months in the proposed ramping schedule.</t>
  </si>
  <si>
    <t>MLC</t>
  </si>
  <si>
    <t>Table 8.5 and 8.6 - with efficiency values</t>
  </si>
  <si>
    <t>Electrical Example inputs</t>
  </si>
  <si>
    <t>Climate Zones</t>
  </si>
  <si>
    <t>Max Annualized MLC
&gt;300 kW</t>
  </si>
  <si>
    <r>
      <t xml:space="preserve">Max Annualized MLC
</t>
    </r>
    <r>
      <rPr>
        <sz val="11"/>
        <color theme="1"/>
        <rFont val="Calibri"/>
        <family val="2"/>
      </rPr>
      <t>≤</t>
    </r>
    <r>
      <rPr>
        <sz val="11"/>
        <color theme="1"/>
        <rFont val="Calibri"/>
        <family val="2"/>
        <scheme val="minor"/>
      </rPr>
      <t>300 kW</t>
    </r>
  </si>
  <si>
    <t>4C</t>
  </si>
  <si>
    <t>5B</t>
  </si>
  <si>
    <r>
      <rPr>
        <i/>
        <sz val="9"/>
        <rFont val="Times New Roman"/>
        <family val="1"/>
      </rPr>
      <t xml:space="preserve">Loss </t>
    </r>
    <r>
      <rPr>
        <sz val="9"/>
        <rFont val="Times New Roman"/>
        <family val="1"/>
      </rPr>
      <t xml:space="preserve">/ </t>
    </r>
    <r>
      <rPr>
        <i/>
        <sz val="9"/>
        <rFont val="Times New Roman"/>
        <family val="1"/>
      </rPr>
      <t>efficiency</t>
    </r>
  </si>
  <si>
    <t>Project Type</t>
  </si>
  <si>
    <r>
      <rPr>
        <sz val="9"/>
        <rFont val="Times New Roman"/>
        <family val="1"/>
      </rPr>
      <t>15.0% / 85.0%</t>
    </r>
  </si>
  <si>
    <r>
      <rPr>
        <sz val="9"/>
        <rFont val="Times New Roman"/>
        <family val="1"/>
      </rPr>
      <t>11.0% / 89.0%</t>
    </r>
  </si>
  <si>
    <r>
      <rPr>
        <sz val="9"/>
        <rFont val="Times New Roman"/>
        <family val="1"/>
      </rPr>
      <t>10.0% / 90.0%</t>
    </r>
  </si>
  <si>
    <t>Standalone Data Center</t>
  </si>
  <si>
    <r>
      <rPr>
        <sz val="9"/>
        <rFont val="Times New Roman"/>
        <family val="1"/>
      </rPr>
      <t>8.0% / 92.0%</t>
    </r>
  </si>
  <si>
    <r>
      <rPr>
        <sz val="9"/>
        <rFont val="Times New Roman"/>
        <family val="1"/>
      </rPr>
      <t>13.5% / 86.5%</t>
    </r>
  </si>
  <si>
    <t>Part of Facility</t>
  </si>
  <si>
    <r>
      <rPr>
        <sz val="9"/>
        <rFont val="Times New Roman"/>
        <family val="1"/>
      </rPr>
      <t>6.0% / 94.0%</t>
    </r>
  </si>
  <si>
    <r>
      <rPr>
        <sz val="9"/>
        <rFont val="Times New Roman"/>
        <family val="1"/>
      </rPr>
      <t>4.0% / 96.0%</t>
    </r>
  </si>
  <si>
    <r>
      <rPr>
        <sz val="9"/>
        <rFont val="Times New Roman"/>
        <family val="1"/>
      </rPr>
      <t>3.0% / 97.0%</t>
    </r>
  </si>
  <si>
    <r>
      <rPr>
        <sz val="9"/>
        <rFont val="Times New Roman"/>
        <family val="1"/>
      </rPr>
      <t>26.5% / 73.5%</t>
    </r>
  </si>
  <si>
    <r>
      <rPr>
        <sz val="9"/>
        <rFont val="Times New Roman"/>
        <family val="1"/>
      </rPr>
      <t>23.1% / 76.9%</t>
    </r>
  </si>
  <si>
    <r>
      <rPr>
        <sz val="9"/>
        <rFont val="Times New Roman"/>
        <family val="1"/>
      </rPr>
      <t>24.5% / 75.5%</t>
    </r>
  </si>
  <si>
    <t>Project Phasing</t>
  </si>
  <si>
    <t>Scaled Build-Out</t>
  </si>
  <si>
    <t>Modular Build-Out</t>
  </si>
  <si>
    <t>Full Build-Out</t>
  </si>
  <si>
    <r>
      <rPr>
        <sz val="9"/>
        <rFont val="Times New Roman"/>
        <family val="1"/>
      </rPr>
      <t>6.5% / 93.5%</t>
    </r>
  </si>
  <si>
    <r>
      <rPr>
        <sz val="9"/>
        <rFont val="Times New Roman"/>
        <family val="1"/>
      </rPr>
      <t>5.0% / 95.0%</t>
    </r>
  </si>
  <si>
    <r>
      <rPr>
        <sz val="9"/>
        <rFont val="Times New Roman"/>
        <family val="1"/>
      </rPr>
      <t>18.9% / 81.1%</t>
    </r>
  </si>
  <si>
    <r>
      <rPr>
        <sz val="9"/>
        <rFont val="Times New Roman"/>
        <family val="1"/>
      </rPr>
      <t>22.3%/77.7%</t>
    </r>
  </si>
  <si>
    <t>https://www.zipcodestogo.com/Oregon/</t>
  </si>
  <si>
    <t>Zip Code</t>
  </si>
  <si>
    <t>City</t>
  </si>
  <si>
    <t>County</t>
  </si>
  <si>
    <t>CZ</t>
  </si>
  <si>
    <t>Oregon 5C Counties</t>
  </si>
  <si>
    <t>Baker City</t>
  </si>
  <si>
    <t>Baker</t>
  </si>
  <si>
    <t>Bridgeport</t>
  </si>
  <si>
    <t>Crook</t>
  </si>
  <si>
    <t>Haines</t>
  </si>
  <si>
    <t>Deschutes</t>
  </si>
  <si>
    <t>Halfway</t>
  </si>
  <si>
    <t>Gilliam</t>
  </si>
  <si>
    <t>Hereford</t>
  </si>
  <si>
    <t>Grant</t>
  </si>
  <si>
    <t>Oxbow</t>
  </si>
  <si>
    <t>Harney</t>
  </si>
  <si>
    <t>Richland</t>
  </si>
  <si>
    <t>Hood River</t>
  </si>
  <si>
    <t>Sumpter</t>
  </si>
  <si>
    <t>Jefferson</t>
  </si>
  <si>
    <t>Unity</t>
  </si>
  <si>
    <t>Klamath</t>
  </si>
  <si>
    <t>Durkee</t>
  </si>
  <si>
    <t>Lake</t>
  </si>
  <si>
    <t>Huntington</t>
  </si>
  <si>
    <t>Malheur</t>
  </si>
  <si>
    <t>Alsea</t>
  </si>
  <si>
    <t>Benton</t>
  </si>
  <si>
    <t>Morrow</t>
  </si>
  <si>
    <t>Blodgett</t>
  </si>
  <si>
    <t>Sherman</t>
  </si>
  <si>
    <t>Corvallis</t>
  </si>
  <si>
    <t>Umatilla</t>
  </si>
  <si>
    <t>Union</t>
  </si>
  <si>
    <t>Wallowa</t>
  </si>
  <si>
    <t>Wasco</t>
  </si>
  <si>
    <t>Philomath</t>
  </si>
  <si>
    <t>Wheeler</t>
  </si>
  <si>
    <t>Monroe</t>
  </si>
  <si>
    <t>Beavercreek</t>
  </si>
  <si>
    <t>Clackamas</t>
  </si>
  <si>
    <t>Boring</t>
  </si>
  <si>
    <t>Brightwood</t>
  </si>
  <si>
    <t>Canby</t>
  </si>
  <si>
    <t>Colton</t>
  </si>
  <si>
    <t>Eagle Creek</t>
  </si>
  <si>
    <t>Estacada</t>
  </si>
  <si>
    <t>Gladstone</t>
  </si>
  <si>
    <t>Government Camp</t>
  </si>
  <si>
    <t>Lake Oswego</t>
  </si>
  <si>
    <t>Marylhurst</t>
  </si>
  <si>
    <t>Molalla</t>
  </si>
  <si>
    <t>Mulino</t>
  </si>
  <si>
    <t>Oregon City</t>
  </si>
  <si>
    <t>Rhododendron</t>
  </si>
  <si>
    <t>Sandy</t>
  </si>
  <si>
    <t>Welches</t>
  </si>
  <si>
    <t>West Linn</t>
  </si>
  <si>
    <t>Wilsonville</t>
  </si>
  <si>
    <t>Happy Valley</t>
  </si>
  <si>
    <t>Damascus</t>
  </si>
  <si>
    <t>Portland</t>
  </si>
  <si>
    <t>Arch Cape</t>
  </si>
  <si>
    <t>Clatsop</t>
  </si>
  <si>
    <t>Astoria</t>
  </si>
  <si>
    <t>Cannon Beach</t>
  </si>
  <si>
    <t>Hammond</t>
  </si>
  <si>
    <t>Seaside</t>
  </si>
  <si>
    <t>Surfcrest Market</t>
  </si>
  <si>
    <t>Warrenton</t>
  </si>
  <si>
    <t>Clatskanie</t>
  </si>
  <si>
    <t>Columbia</t>
  </si>
  <si>
    <t>Columbia City</t>
  </si>
  <si>
    <t>Rainier</t>
  </si>
  <si>
    <t>Saint Helens</t>
  </si>
  <si>
    <t>Warren</t>
  </si>
  <si>
    <t>Deer Island</t>
  </si>
  <si>
    <t>Scappoose</t>
  </si>
  <si>
    <t>Vernonia</t>
  </si>
  <si>
    <t>Allegany</t>
  </si>
  <si>
    <t>Coos</t>
  </si>
  <si>
    <t>Bandon</t>
  </si>
  <si>
    <t>Broadbent</t>
  </si>
  <si>
    <t>Coos Bay</t>
  </si>
  <si>
    <t>Coquille</t>
  </si>
  <si>
    <t>Lakeside</t>
  </si>
  <si>
    <t>Myrtle Point</t>
  </si>
  <si>
    <t>North Bend</t>
  </si>
  <si>
    <t>Powers</t>
  </si>
  <si>
    <t>Paulina</t>
  </si>
  <si>
    <t>Post</t>
  </si>
  <si>
    <t>Powell Butte</t>
  </si>
  <si>
    <t>Prineville</t>
  </si>
  <si>
    <t>Agness</t>
  </si>
  <si>
    <t>Curry</t>
  </si>
  <si>
    <t>Brookings</t>
  </si>
  <si>
    <t>Gold Beach</t>
  </si>
  <si>
    <t>Langlois</t>
  </si>
  <si>
    <t>Ophir</t>
  </si>
  <si>
    <t>Port Orford</t>
  </si>
  <si>
    <t>Sixes</t>
  </si>
  <si>
    <t>Wedderburn</t>
  </si>
  <si>
    <t>Bend</t>
  </si>
  <si>
    <t>Brothers</t>
  </si>
  <si>
    <t>La Pine</t>
  </si>
  <si>
    <t>Redmond</t>
  </si>
  <si>
    <t>Sisters</t>
  </si>
  <si>
    <t>Azalea</t>
  </si>
  <si>
    <t>Douglas</t>
  </si>
  <si>
    <t>Camas Valley</t>
  </si>
  <si>
    <t>Canyonville</t>
  </si>
  <si>
    <t>Curtin</t>
  </si>
  <si>
    <t>Days Creek</t>
  </si>
  <si>
    <t>Dillard</t>
  </si>
  <si>
    <t>Drain</t>
  </si>
  <si>
    <t>Elkton</t>
  </si>
  <si>
    <t>Gardiner</t>
  </si>
  <si>
    <t>Glendale</t>
  </si>
  <si>
    <t>Glide</t>
  </si>
  <si>
    <t>Idleyld Park</t>
  </si>
  <si>
    <t>Myrtle Creek</t>
  </si>
  <si>
    <t>Oakland</t>
  </si>
  <si>
    <t>Reedsport</t>
  </si>
  <si>
    <t>Riddle</t>
  </si>
  <si>
    <t>Roseburg</t>
  </si>
  <si>
    <t>Scottsburg</t>
  </si>
  <si>
    <t>Sutherlin</t>
  </si>
  <si>
    <t>Tenmile</t>
  </si>
  <si>
    <t>Tiller</t>
  </si>
  <si>
    <t>Umpqua</t>
  </si>
  <si>
    <t>Wilbur</t>
  </si>
  <si>
    <t>Winchester</t>
  </si>
  <si>
    <t>Winston</t>
  </si>
  <si>
    <t>Yoncalla</t>
  </si>
  <si>
    <t>Arlington</t>
  </si>
  <si>
    <t>Condon</t>
  </si>
  <si>
    <t>Mikkalo</t>
  </si>
  <si>
    <t>Bates</t>
  </si>
  <si>
    <t>Canyon City</t>
  </si>
  <si>
    <t>Dayville</t>
  </si>
  <si>
    <t>John Day</t>
  </si>
  <si>
    <t>Kimberly</t>
  </si>
  <si>
    <t>Long Creek</t>
  </si>
  <si>
    <t>Monument</t>
  </si>
  <si>
    <t>Mount Vernon</t>
  </si>
  <si>
    <t>Prairie City</t>
  </si>
  <si>
    <t>Seneca</t>
  </si>
  <si>
    <t>Fields</t>
  </si>
  <si>
    <t>Burns</t>
  </si>
  <si>
    <t>Princeton</t>
  </si>
  <si>
    <t>Diamond</t>
  </si>
  <si>
    <t>Crane</t>
  </si>
  <si>
    <t>Frenchglen</t>
  </si>
  <si>
    <t>Hines</t>
  </si>
  <si>
    <t>Riley</t>
  </si>
  <si>
    <t>Drewsey</t>
  </si>
  <si>
    <t>Cascade Locks</t>
  </si>
  <si>
    <t>Mount Hood Parkdale</t>
  </si>
  <si>
    <t>Odell</t>
  </si>
  <si>
    <t>Medford</t>
  </si>
  <si>
    <t>Jackson</t>
  </si>
  <si>
    <t>Central Point</t>
  </si>
  <si>
    <t>White City</t>
  </si>
  <si>
    <t>Ashland</t>
  </si>
  <si>
    <t>Butte Falls</t>
  </si>
  <si>
    <t>Eagle Point</t>
  </si>
  <si>
    <t>Gold Hill</t>
  </si>
  <si>
    <t>Jacksonville</t>
  </si>
  <si>
    <t>Phoenix</t>
  </si>
  <si>
    <t>Prospect</t>
  </si>
  <si>
    <t>Rogue River</t>
  </si>
  <si>
    <t>Shady Cove</t>
  </si>
  <si>
    <t>Talent</t>
  </si>
  <si>
    <t>Trail</t>
  </si>
  <si>
    <t>Ashwood</t>
  </si>
  <si>
    <t>Camp Sherman</t>
  </si>
  <si>
    <t>Culver</t>
  </si>
  <si>
    <t>Madras</t>
  </si>
  <si>
    <t>Terrebonne</t>
  </si>
  <si>
    <t>Warm Springs</t>
  </si>
  <si>
    <t>Wolf Creek</t>
  </si>
  <si>
    <t>Josephine</t>
  </si>
  <si>
    <t>Cave Junction</t>
  </si>
  <si>
    <t>Grants Pass</t>
  </si>
  <si>
    <t>Kerby</t>
  </si>
  <si>
    <t>Merlin</t>
  </si>
  <si>
    <t>Murphy</t>
  </si>
  <si>
    <t>O Brien</t>
  </si>
  <si>
    <t>Selma</t>
  </si>
  <si>
    <t>Wilderville Store</t>
  </si>
  <si>
    <t>Williams</t>
  </si>
  <si>
    <t>Crescent Lake</t>
  </si>
  <si>
    <t>Klamath Falls</t>
  </si>
  <si>
    <t>Crater Lake</t>
  </si>
  <si>
    <t>Beatty</t>
  </si>
  <si>
    <t>Bly</t>
  </si>
  <si>
    <t>Bonanza</t>
  </si>
  <si>
    <t>Chiloquin</t>
  </si>
  <si>
    <t>Dairy</t>
  </si>
  <si>
    <t>Fort Klamath</t>
  </si>
  <si>
    <t>Keno</t>
  </si>
  <si>
    <t>Malin</t>
  </si>
  <si>
    <t>Merrill</t>
  </si>
  <si>
    <t>Midland</t>
  </si>
  <si>
    <t>Sprague River</t>
  </si>
  <si>
    <t>Chemult</t>
  </si>
  <si>
    <t>Crescent</t>
  </si>
  <si>
    <t>Gilchrist</t>
  </si>
  <si>
    <t>Adel</t>
  </si>
  <si>
    <t>Lakeview</t>
  </si>
  <si>
    <t>New Pine Creek</t>
  </si>
  <si>
    <t>Paisley</t>
  </si>
  <si>
    <t>Plush</t>
  </si>
  <si>
    <t>Silver Lake</t>
  </si>
  <si>
    <t>Summer Lake</t>
  </si>
  <si>
    <t>Christmas Valley</t>
  </si>
  <si>
    <t>Fort Rock</t>
  </si>
  <si>
    <t>Eugene</t>
  </si>
  <si>
    <t>Lane</t>
  </si>
  <si>
    <t>Alvadore</t>
  </si>
  <si>
    <t>Blachly</t>
  </si>
  <si>
    <t>Blue River</t>
  </si>
  <si>
    <t>Cheshire</t>
  </si>
  <si>
    <t>Cottage Grove</t>
  </si>
  <si>
    <t>Creswell</t>
  </si>
  <si>
    <t>Culp Creek</t>
  </si>
  <si>
    <t>Deadwood</t>
  </si>
  <si>
    <t>Dexter</t>
  </si>
  <si>
    <t>Dorena</t>
  </si>
  <si>
    <t>Elmira</t>
  </si>
  <si>
    <t>Little Fall Creek Store</t>
  </si>
  <si>
    <t>Florence</t>
  </si>
  <si>
    <t>Junction City</t>
  </si>
  <si>
    <t>Lorane</t>
  </si>
  <si>
    <t>Lowell</t>
  </si>
  <si>
    <t>Mapleton</t>
  </si>
  <si>
    <t>Marcola</t>
  </si>
  <si>
    <t>Pleasant Hill</t>
  </si>
  <si>
    <t>Noti</t>
  </si>
  <si>
    <t>Oakridge</t>
  </si>
  <si>
    <t>Saginaw Market</t>
  </si>
  <si>
    <t>Springfield</t>
  </si>
  <si>
    <t>Swisshome</t>
  </si>
  <si>
    <t>Thurston</t>
  </si>
  <si>
    <t>Veneta</t>
  </si>
  <si>
    <t>Vida</t>
  </si>
  <si>
    <t>Walterville</t>
  </si>
  <si>
    <t>Walton</t>
  </si>
  <si>
    <t>Westfir</t>
  </si>
  <si>
    <t>Westlake</t>
  </si>
  <si>
    <t>Depoe Bay</t>
  </si>
  <si>
    <t>Lincoln</t>
  </si>
  <si>
    <t>Eddyville</t>
  </si>
  <si>
    <t>Logsden Country Store</t>
  </si>
  <si>
    <t>Neotsu</t>
  </si>
  <si>
    <t>Newport</t>
  </si>
  <si>
    <t>South Beach</t>
  </si>
  <si>
    <t>Lincoln City</t>
  </si>
  <si>
    <t>Otis</t>
  </si>
  <si>
    <t>Otter Rock</t>
  </si>
  <si>
    <t>Rose Lodge</t>
  </si>
  <si>
    <t>Seal Rock</t>
  </si>
  <si>
    <t>Siletz</t>
  </si>
  <si>
    <t>Gleneden Beach</t>
  </si>
  <si>
    <t>Tidewater</t>
  </si>
  <si>
    <t>Toledo</t>
  </si>
  <si>
    <t>Waldport</t>
  </si>
  <si>
    <t>Yachats</t>
  </si>
  <si>
    <t>Albany</t>
  </si>
  <si>
    <t>Linn</t>
  </si>
  <si>
    <t>Brownsville</t>
  </si>
  <si>
    <t>Cascadia</t>
  </si>
  <si>
    <t>Crabtree</t>
  </si>
  <si>
    <t>Crawfordsville</t>
  </si>
  <si>
    <t>Foster</t>
  </si>
  <si>
    <t>Halsey</t>
  </si>
  <si>
    <t>Lebanon</t>
  </si>
  <si>
    <t>Lyons</t>
  </si>
  <si>
    <t>Mill City</t>
  </si>
  <si>
    <t>Scio</t>
  </si>
  <si>
    <t>Shedd</t>
  </si>
  <si>
    <t>Sweet Home</t>
  </si>
  <si>
    <t>Tangent</t>
  </si>
  <si>
    <t>Harrisburg</t>
  </si>
  <si>
    <t>Adrian</t>
  </si>
  <si>
    <t>Arock</t>
  </si>
  <si>
    <t>Frontier Market</t>
  </si>
  <si>
    <t>Harper</t>
  </si>
  <si>
    <t>Ironside</t>
  </si>
  <si>
    <t>Jamieson</t>
  </si>
  <si>
    <t>Jordan Valley</t>
  </si>
  <si>
    <t>Juntura</t>
  </si>
  <si>
    <t>Nyssa</t>
  </si>
  <si>
    <t>Ontario</t>
  </si>
  <si>
    <t>Riverside</t>
  </si>
  <si>
    <t>Vale</t>
  </si>
  <si>
    <t>Westfall</t>
  </si>
  <si>
    <t>Aurora</t>
  </si>
  <si>
    <t>Marion</t>
  </si>
  <si>
    <t>Donald</t>
  </si>
  <si>
    <t>Gervais</t>
  </si>
  <si>
    <t>Hubbard</t>
  </si>
  <si>
    <t>Woodburn</t>
  </si>
  <si>
    <t>Saint Paul</t>
  </si>
  <si>
    <t>Salem</t>
  </si>
  <si>
    <t>Keizer</t>
  </si>
  <si>
    <t>Aumsville</t>
  </si>
  <si>
    <t>Detroit</t>
  </si>
  <si>
    <t>Gates</t>
  </si>
  <si>
    <t>Idanha</t>
  </si>
  <si>
    <t>Mount Angel</t>
  </si>
  <si>
    <t>Saint Benedict</t>
  </si>
  <si>
    <t>Scotts Mills</t>
  </si>
  <si>
    <t>Silverton</t>
  </si>
  <si>
    <t>Stayton</t>
  </si>
  <si>
    <t>Mehama True Value Hardware</t>
  </si>
  <si>
    <t>Sublimity</t>
  </si>
  <si>
    <t>Turner</t>
  </si>
  <si>
    <t>Boardman</t>
  </si>
  <si>
    <t>Heppner</t>
  </si>
  <si>
    <t>Lexington Mini Market</t>
  </si>
  <si>
    <t>Ione</t>
  </si>
  <si>
    <t>Irrigon</t>
  </si>
  <si>
    <t>Bridal Veil</t>
  </si>
  <si>
    <t>Multnomah</t>
  </si>
  <si>
    <t>Corbett</t>
  </si>
  <si>
    <t>Fairview</t>
  </si>
  <si>
    <t>Gresham</t>
  </si>
  <si>
    <t>Troutdale</t>
  </si>
  <si>
    <t>Polk</t>
  </si>
  <si>
    <t>Dallas</t>
  </si>
  <si>
    <t>Falls City</t>
  </si>
  <si>
    <t>Grand Ronde</t>
  </si>
  <si>
    <t>Independence</t>
  </si>
  <si>
    <t>Monmouth</t>
  </si>
  <si>
    <t>Rickreall</t>
  </si>
  <si>
    <t>Grass Valley</t>
  </si>
  <si>
    <t>Kent</t>
  </si>
  <si>
    <t>Moro</t>
  </si>
  <si>
    <t>Rufus</t>
  </si>
  <si>
    <t>Bay City</t>
  </si>
  <si>
    <t>Tillamook</t>
  </si>
  <si>
    <t>Beaver</t>
  </si>
  <si>
    <t>Cloverdale</t>
  </si>
  <si>
    <t>Garibaldi</t>
  </si>
  <si>
    <t>Hebo</t>
  </si>
  <si>
    <t>Manzanita</t>
  </si>
  <si>
    <t>Nehalem</t>
  </si>
  <si>
    <t>Oceanside</t>
  </si>
  <si>
    <t>Pacific City</t>
  </si>
  <si>
    <t>Rockaway Beach</t>
  </si>
  <si>
    <t>Netarts</t>
  </si>
  <si>
    <t>Neskowin</t>
  </si>
  <si>
    <t>Pendleton</t>
  </si>
  <si>
    <t>Adams</t>
  </si>
  <si>
    <t>Athena</t>
  </si>
  <si>
    <t>Echo</t>
  </si>
  <si>
    <t>Helix</t>
  </si>
  <si>
    <t>Hermiston</t>
  </si>
  <si>
    <t>Or Trail Deli &amp; Store</t>
  </si>
  <si>
    <t>Milton Freewater</t>
  </si>
  <si>
    <t>Pilot Rock</t>
  </si>
  <si>
    <t>Stanfield</t>
  </si>
  <si>
    <t>Ukiah</t>
  </si>
  <si>
    <t>Weston</t>
  </si>
  <si>
    <t>Cove</t>
  </si>
  <si>
    <t>Elgin</t>
  </si>
  <si>
    <t>Imbler</t>
  </si>
  <si>
    <t>La Grande</t>
  </si>
  <si>
    <t>North Powder</t>
  </si>
  <si>
    <t>Summerville Store</t>
  </si>
  <si>
    <t>Enterprise</t>
  </si>
  <si>
    <t>Imnaha</t>
  </si>
  <si>
    <t>Joseph</t>
  </si>
  <si>
    <t>Lostine</t>
  </si>
  <si>
    <t>Antelope</t>
  </si>
  <si>
    <t>Dufur</t>
  </si>
  <si>
    <t>Maupin</t>
  </si>
  <si>
    <t>Mosier</t>
  </si>
  <si>
    <t>Shaniko</t>
  </si>
  <si>
    <t>The Dalles</t>
  </si>
  <si>
    <t>Tygh Valley</t>
  </si>
  <si>
    <t>Beaverton</t>
  </si>
  <si>
    <t>Washington</t>
  </si>
  <si>
    <t>Tualatin</t>
  </si>
  <si>
    <t>Banks</t>
  </si>
  <si>
    <t>Buxton</t>
  </si>
  <si>
    <t>Cornelius</t>
  </si>
  <si>
    <t>Forest Grove</t>
  </si>
  <si>
    <t>Gales Creek Country Store</t>
  </si>
  <si>
    <t>Gaston</t>
  </si>
  <si>
    <t>Hillsboro</t>
  </si>
  <si>
    <t>Manning</t>
  </si>
  <si>
    <t>North Plains</t>
  </si>
  <si>
    <t>Sherwood</t>
  </si>
  <si>
    <t>Timber</t>
  </si>
  <si>
    <t>Mitchell</t>
  </si>
  <si>
    <t>Fossil</t>
  </si>
  <si>
    <t>Spray</t>
  </si>
  <si>
    <t>Amity</t>
  </si>
  <si>
    <t>Yamhill</t>
  </si>
  <si>
    <t>Carlton</t>
  </si>
  <si>
    <t>Dayton</t>
  </si>
  <si>
    <t>Dundee</t>
  </si>
  <si>
    <t>Lafayette</t>
  </si>
  <si>
    <t>Mcminnville</t>
  </si>
  <si>
    <t>Newberg</t>
  </si>
  <si>
    <t>Sheridan</t>
  </si>
  <si>
    <t>Willamina</t>
  </si>
  <si>
    <t>Summary of Results - Electrical System</t>
  </si>
  <si>
    <t>ELC @ 50% UPS capacity</t>
  </si>
  <si>
    <t>Active Dual-Feed UPS</t>
  </si>
  <si>
    <t>ELC @ 100% UPS capacity</t>
  </si>
  <si>
    <r>
      <rPr>
        <b/>
        <sz val="11"/>
        <color theme="1"/>
        <rFont val="Calibri"/>
        <family val="2"/>
        <scheme val="minor"/>
      </rPr>
      <t>Maximum</t>
    </r>
    <r>
      <rPr>
        <sz val="11"/>
        <color theme="1"/>
        <rFont val="Calibri"/>
        <family val="2"/>
        <scheme val="minor"/>
      </rPr>
      <t xml:space="preserve"> </t>
    </r>
    <r>
      <rPr>
        <i/>
        <sz val="11"/>
        <color theme="1"/>
        <rFont val="Calibri"/>
        <family val="2"/>
        <scheme val="minor"/>
      </rPr>
      <t>Design Electrical Loss Component</t>
    </r>
  </si>
  <si>
    <t>Table 8.5 Maximum ELC (IT Design Load &lt;100 kW)</t>
  </si>
  <si>
    <t>UPS Redundancy Configuration</t>
  </si>
  <si>
    <t>Single-Feed UPS</t>
  </si>
  <si>
    <t>Segments of ELC and Overall ELC</t>
  </si>
  <si>
    <t>Efficency</t>
  </si>
  <si>
    <t>Efficiency Total</t>
  </si>
  <si>
    <t>ELC</t>
  </si>
  <si>
    <t>Table 8.6 Maximum ELC (IT Design Load &gt;=100 kW)</t>
  </si>
  <si>
    <t>N+1</t>
  </si>
  <si>
    <t>Datacenter Ramp-Up 2 years Operational UPS Design Load</t>
  </si>
  <si>
    <t>% Load</t>
  </si>
  <si>
    <t>25% Load</t>
  </si>
  <si>
    <t>50% Load</t>
  </si>
  <si>
    <t>75% Load</t>
  </si>
  <si>
    <t>100% Load</t>
  </si>
  <si>
    <t>Baseline UPS Segment Power Cals</t>
  </si>
  <si>
    <t>Not baseline</t>
  </si>
  <si>
    <t>Baseline UPS Efficiency at 25% Load</t>
  </si>
  <si>
    <t>Baseline UPS Efficiency at 50% Load</t>
  </si>
  <si>
    <t>Input Power (kVA)</t>
  </si>
  <si>
    <t>End Power (kVA)</t>
  </si>
  <si>
    <t>Power Loss (kVA)</t>
  </si>
  <si>
    <t>Total Power Loss (%)</t>
  </si>
  <si>
    <t>Segment Efficiency (%)</t>
  </si>
  <si>
    <t xml:space="preserve">Data Centers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</si>
</sst>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00"/>
    <numFmt numFmtId="166" formatCode="0.000%"/>
    <numFmt numFmtId="167" formatCode="0.0000%"/>
    <numFmt numFmtId="168" formatCode="0.0000"/>
    <numFmt numFmtId="169" formatCode="0.000000000000000%"/>
    <numFmt numFmtId="170" formatCode="0.000000"/>
    <numFmt numFmtId="171" formatCode="0.00000"/>
    <numFmt numFmtId="172" formatCode="#,##0.000"/>
    <numFmt numFmtId="173" formatCode="&quot;$&quot;#,##0.00"/>
    <numFmt numFmtId="174" formatCode="#,##0.00000"/>
    <numFmt numFmtId="175" formatCode="#,##0.0000"/>
    <numFmt numFmtId="176" formatCode="#,##0.0"/>
  </numFmts>
  <fonts count="57"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font>
    <font>
      <b/>
      <i/>
      <u/>
      <sz val="11"/>
      <color theme="1"/>
      <name val="Calibri"/>
      <family val="2"/>
      <scheme val="minor"/>
    </font>
    <font>
      <b/>
      <sz val="14"/>
      <color theme="1"/>
      <name val="Calibri"/>
      <family val="2"/>
      <scheme val="minor"/>
    </font>
    <font>
      <b/>
      <sz val="8.5"/>
      <name val="Arial"/>
      <family val="2"/>
    </font>
    <font>
      <b/>
      <i/>
      <sz val="8.5"/>
      <name val="Arial"/>
      <family val="2"/>
    </font>
    <font>
      <b/>
      <vertAlign val="superscript"/>
      <sz val="6.5"/>
      <name val="Arial"/>
      <family val="2"/>
    </font>
    <font>
      <b/>
      <i/>
      <sz val="9"/>
      <name val="Times New Roman"/>
      <family val="1"/>
    </font>
    <font>
      <b/>
      <sz val="9"/>
      <name val="Times New Roman"/>
      <family val="1"/>
    </font>
    <font>
      <b/>
      <vertAlign val="superscript"/>
      <sz val="7"/>
      <name val="Times New Roman"/>
      <family val="1"/>
    </font>
    <font>
      <sz val="9"/>
      <name val="Times New Roman"/>
      <family val="1"/>
    </font>
    <font>
      <i/>
      <sz val="9"/>
      <name val="Times New Roman"/>
      <family val="1"/>
    </font>
    <font>
      <sz val="9"/>
      <color rgb="FF000000"/>
      <name val="Times New Roman"/>
      <family val="2"/>
    </font>
    <font>
      <sz val="7.5"/>
      <name val="Times New Roman"/>
      <family val="1"/>
    </font>
    <font>
      <b/>
      <i/>
      <sz val="7.5"/>
      <name val="Times New Roman"/>
      <family val="1"/>
    </font>
    <font>
      <i/>
      <sz val="7.5"/>
      <name val="Times New Roman"/>
      <family val="1"/>
    </font>
    <font>
      <sz val="10"/>
      <name val="Symbol"/>
      <family val="1"/>
    </font>
    <font>
      <sz val="10"/>
      <name val="Times New Roman"/>
      <family val="1"/>
    </font>
    <font>
      <sz val="10"/>
      <name val="Arial"/>
      <family val="2"/>
    </font>
    <font>
      <sz val="11"/>
      <color theme="1"/>
      <name val="Calibri"/>
      <family val="2"/>
      <scheme val="minor"/>
    </font>
    <font>
      <b/>
      <i/>
      <sz val="11"/>
      <color theme="1"/>
      <name val="Calibri"/>
      <family val="2"/>
      <scheme val="minor"/>
    </font>
    <font>
      <vertAlign val="subscript"/>
      <sz val="11"/>
      <color theme="1"/>
      <name val="Calibri"/>
      <family val="2"/>
      <scheme val="minor"/>
    </font>
    <font>
      <sz val="11"/>
      <color theme="1"/>
      <name val="Verdana"/>
      <family val="2"/>
    </font>
    <font>
      <b/>
      <sz val="11"/>
      <color rgb="FFC00000"/>
      <name val="Calibri"/>
      <family val="2"/>
      <scheme val="minor"/>
    </font>
    <font>
      <sz val="9"/>
      <color indexed="81"/>
      <name val="Tahoma"/>
      <family val="2"/>
    </font>
    <font>
      <b/>
      <sz val="9"/>
      <color indexed="81"/>
      <name val="Tahoma"/>
      <family val="2"/>
    </font>
    <font>
      <u/>
      <sz val="11"/>
      <color theme="1"/>
      <name val="Calibri"/>
      <family val="2"/>
      <scheme val="minor"/>
    </font>
    <font>
      <b/>
      <sz val="16"/>
      <color rgb="FF41C4DD"/>
      <name val="Arial"/>
      <family val="2"/>
    </font>
    <font>
      <u/>
      <sz val="8.5"/>
      <color indexed="12"/>
      <name val="Arial"/>
      <family val="2"/>
    </font>
    <font>
      <b/>
      <sz val="10"/>
      <color rgb="FFFFFFFF"/>
      <name val="Arial"/>
      <family val="2"/>
    </font>
    <font>
      <sz val="9"/>
      <color theme="1"/>
      <name val="Arial"/>
      <family val="2"/>
    </font>
    <font>
      <b/>
      <sz val="9"/>
      <color theme="1"/>
      <name val="Arial"/>
      <family val="2"/>
    </font>
    <font>
      <sz val="10"/>
      <color theme="1"/>
      <name val="Calibri"/>
      <family val="2"/>
      <scheme val="minor"/>
    </font>
    <font>
      <sz val="9"/>
      <name val="Arial"/>
      <family val="2"/>
    </font>
    <font>
      <sz val="11"/>
      <color rgb="FFFF0000"/>
      <name val="Calibri"/>
      <family val="2"/>
      <scheme val="minor"/>
    </font>
    <font>
      <b/>
      <sz val="14"/>
      <color theme="0"/>
      <name val="Calibri"/>
      <family val="2"/>
      <scheme val="minor"/>
    </font>
    <font>
      <u/>
      <sz val="11"/>
      <color theme="10"/>
      <name val="Calibri"/>
      <family val="2"/>
      <scheme val="minor"/>
    </font>
    <font>
      <sz val="8"/>
      <name val="Calibri"/>
      <family val="2"/>
      <scheme val="minor"/>
    </font>
    <font>
      <b/>
      <sz val="11"/>
      <color rgb="FFFF0000"/>
      <name val="Calibri"/>
      <family val="2"/>
      <scheme val="minor"/>
    </font>
    <font>
      <b/>
      <sz val="16"/>
      <color theme="4"/>
      <name val="Calibri"/>
      <family val="2"/>
      <scheme val="minor"/>
    </font>
    <font>
      <b/>
      <sz val="14"/>
      <name val="Calibri"/>
      <family val="2"/>
      <scheme val="minor"/>
    </font>
    <font>
      <sz val="11"/>
      <color theme="1"/>
      <name val="Arial"/>
      <family val="2"/>
    </font>
    <font>
      <sz val="11"/>
      <name val="Arial"/>
      <family val="2"/>
    </font>
    <font>
      <b/>
      <sz val="11"/>
      <name val="Arial"/>
      <family val="2"/>
    </font>
    <font>
      <b/>
      <sz val="9"/>
      <name val="Arial"/>
      <family val="2"/>
    </font>
    <font>
      <b/>
      <sz val="11"/>
      <color theme="1"/>
      <name val="Arial"/>
      <family val="2"/>
    </font>
    <font>
      <b/>
      <i/>
      <sz val="9"/>
      <color theme="1"/>
      <name val="Arial"/>
      <family val="2"/>
    </font>
    <font>
      <sz val="12"/>
      <color theme="1"/>
      <name val="Arial"/>
      <family val="2"/>
    </font>
    <font>
      <sz val="9"/>
      <color theme="1"/>
      <name val="Calibri"/>
      <family val="2"/>
    </font>
    <font>
      <sz val="9"/>
      <color theme="1"/>
      <name val="Calibri"/>
      <family val="2"/>
      <scheme val="minor"/>
    </font>
    <font>
      <sz val="11"/>
      <color rgb="FF000000"/>
      <name val="Calibri"/>
      <family val="2"/>
      <scheme val="minor"/>
    </font>
    <font>
      <b/>
      <sz val="9"/>
      <color rgb="FF000000"/>
      <name val="Arial"/>
      <family val="2"/>
    </font>
    <font>
      <b/>
      <sz val="12"/>
      <color theme="1"/>
      <name val="Calibri"/>
      <family val="2"/>
      <scheme val="minor"/>
    </font>
    <font>
      <b/>
      <sz val="16"/>
      <color rgb="FF006595"/>
      <name val="Arial"/>
      <family val="2"/>
    </font>
    <font>
      <b/>
      <sz val="10"/>
      <color rgb="FF006595"/>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bgColor indexed="64"/>
      </patternFill>
    </fill>
    <fill>
      <patternFill patternType="solid">
        <fgColor rgb="FFF3B944"/>
        <bgColor indexed="64"/>
      </patternFill>
    </fill>
    <fill>
      <patternFill patternType="solid">
        <fgColor rgb="FFC2E3ED"/>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rgb="FFD9D9D9"/>
        <bgColor indexed="64"/>
      </patternFill>
    </fill>
    <fill>
      <patternFill patternType="solid">
        <fgColor rgb="FFFFFFFF"/>
        <bgColor rgb="FF000000"/>
      </patternFill>
    </fill>
    <fill>
      <patternFill patternType="solid">
        <fgColor rgb="FFC2E3ED"/>
        <bgColor rgb="FF000000"/>
      </patternFill>
    </fill>
    <fill>
      <patternFill patternType="solid">
        <fgColor rgb="FFBAE4EF"/>
        <bgColor indexed="64"/>
      </patternFill>
    </fill>
    <fill>
      <patternFill patternType="solid">
        <fgColor rgb="FFFDB813"/>
        <bgColor indexed="64"/>
      </patternFill>
    </fill>
    <fill>
      <patternFill patternType="solid">
        <fgColor rgb="FFBAE7E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20" fillId="0" borderId="0"/>
    <xf numFmtId="9" fontId="20" fillId="0" borderId="0" applyFont="0" applyFill="0" applyBorder="0" applyAlignment="0" applyProtection="0"/>
    <xf numFmtId="9" fontId="21" fillId="0" borderId="0" applyFont="0" applyFill="0" applyBorder="0" applyAlignment="0" applyProtection="0"/>
    <xf numFmtId="0" fontId="30" fillId="0" borderId="0" applyNumberFormat="0" applyFill="0" applyBorder="0" applyAlignment="0" applyProtection="0">
      <alignment vertical="top"/>
      <protection locked="0"/>
    </xf>
    <xf numFmtId="0" fontId="38" fillId="0" borderId="0" applyNumberFormat="0" applyFill="0" applyBorder="0" applyAlignment="0" applyProtection="0"/>
  </cellStyleXfs>
  <cellXfs count="339">
    <xf numFmtId="0" fontId="0" fillId="0" borderId="0" xfId="0"/>
    <xf numFmtId="0" fontId="1" fillId="0" borderId="0" xfId="0" applyFont="1"/>
    <xf numFmtId="0" fontId="0" fillId="0" borderId="1" xfId="0" applyBorder="1"/>
    <xf numFmtId="0" fontId="0" fillId="0" borderId="0" xfId="0" applyAlignment="1">
      <alignment horizontal="center"/>
    </xf>
    <xf numFmtId="0" fontId="0" fillId="0" borderId="1" xfId="0" applyBorder="1" applyAlignment="1">
      <alignment horizontal="center"/>
    </xf>
    <xf numFmtId="0" fontId="0" fillId="2" borderId="1" xfId="0" applyFill="1" applyBorder="1" applyAlignment="1">
      <alignment horizontal="center"/>
    </xf>
    <xf numFmtId="3" fontId="0" fillId="0" borderId="1" xfId="0" applyNumberFormat="1" applyBorder="1" applyAlignment="1">
      <alignment horizontal="center"/>
    </xf>
    <xf numFmtId="3" fontId="0" fillId="2" borderId="1" xfId="0" applyNumberFormat="1" applyFill="1" applyBorder="1" applyAlignment="1">
      <alignment horizontal="center"/>
    </xf>
    <xf numFmtId="0" fontId="0" fillId="0" borderId="0" xfId="0" applyAlignment="1">
      <alignment wrapText="1"/>
    </xf>
    <xf numFmtId="0" fontId="4" fillId="0" borderId="0" xfId="0" applyFont="1"/>
    <xf numFmtId="9" fontId="0" fillId="0" borderId="0" xfId="0" applyNumberFormat="1" applyAlignment="1">
      <alignment horizontal="left" indent="1"/>
    </xf>
    <xf numFmtId="0" fontId="4" fillId="0" borderId="0" xfId="0" applyFont="1" applyAlignment="1">
      <alignment horizontal="left"/>
    </xf>
    <xf numFmtId="0" fontId="5" fillId="0" borderId="0" xfId="0" applyFont="1" applyAlignment="1">
      <alignment vertical="center"/>
    </xf>
    <xf numFmtId="0" fontId="3" fillId="0" borderId="0" xfId="0" applyFont="1"/>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12" fillId="0" borderId="1" xfId="0" applyFont="1" applyBorder="1" applyAlignment="1">
      <alignment horizontal="left" vertical="top" wrapText="1"/>
    </xf>
    <xf numFmtId="0" fontId="9" fillId="0" borderId="1" xfId="0" applyFont="1" applyBorder="1" applyAlignment="1">
      <alignment horizontal="left" vertical="top" wrapText="1"/>
    </xf>
    <xf numFmtId="165" fontId="14" fillId="0" borderId="1" xfId="0" applyNumberFormat="1" applyFont="1" applyBorder="1" applyAlignment="1">
      <alignment horizontal="left" vertical="top" shrinkToFit="1"/>
    </xf>
    <xf numFmtId="0" fontId="12" fillId="0" borderId="1" xfId="0" applyFont="1" applyBorder="1" applyAlignment="1">
      <alignment horizontal="left" vertical="top" wrapText="1" indent="1"/>
    </xf>
    <xf numFmtId="0" fontId="0" fillId="0" borderId="1" xfId="0" applyBorder="1" applyAlignment="1">
      <alignment horizontal="left" vertical="top" wrapText="1" indent="1"/>
    </xf>
    <xf numFmtId="165" fontId="14" fillId="0" borderId="1" xfId="0" applyNumberFormat="1" applyFont="1" applyBorder="1" applyAlignment="1">
      <alignment horizontal="left" vertical="top" indent="1" shrinkToFit="1"/>
    </xf>
    <xf numFmtId="10" fontId="12" fillId="0" borderId="1" xfId="0" applyNumberFormat="1"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wrapText="1" indent="1"/>
    </xf>
    <xf numFmtId="10" fontId="12" fillId="0" borderId="1" xfId="0" applyNumberFormat="1" applyFont="1" applyBorder="1" applyAlignment="1">
      <alignment horizontal="left" vertical="top" wrapText="1" indent="1"/>
    </xf>
    <xf numFmtId="3" fontId="0" fillId="0" borderId="0" xfId="0" applyNumberFormat="1"/>
    <xf numFmtId="0" fontId="22" fillId="2" borderId="1" xfId="0" applyFont="1" applyFill="1" applyBorder="1" applyAlignment="1">
      <alignment horizontal="center"/>
    </xf>
    <xf numFmtId="0" fontId="22" fillId="3" borderId="1" xfId="0" applyFont="1" applyFill="1" applyBorder="1" applyAlignment="1">
      <alignment horizontal="center"/>
    </xf>
    <xf numFmtId="3" fontId="22" fillId="3" borderId="1" xfId="0" applyNumberFormat="1" applyFont="1" applyFill="1" applyBorder="1" applyAlignment="1">
      <alignment horizontal="center"/>
    </xf>
    <xf numFmtId="165" fontId="0" fillId="0" borderId="0" xfId="0" applyNumberFormat="1"/>
    <xf numFmtId="165" fontId="22" fillId="2" borderId="1" xfId="0" applyNumberFormat="1" applyFont="1" applyFill="1" applyBorder="1" applyAlignment="1">
      <alignment horizontal="center"/>
    </xf>
    <xf numFmtId="2" fontId="22" fillId="2" borderId="1" xfId="0" applyNumberFormat="1" applyFont="1" applyFill="1" applyBorder="1" applyAlignment="1">
      <alignment horizontal="center"/>
    </xf>
    <xf numFmtId="0" fontId="0" fillId="0" borderId="2" xfId="0" applyBorder="1"/>
    <xf numFmtId="0" fontId="22" fillId="3" borderId="3" xfId="0" applyFont="1" applyFill="1" applyBorder="1" applyAlignment="1">
      <alignment horizontal="center"/>
    </xf>
    <xf numFmtId="3" fontId="22" fillId="3" borderId="3" xfId="0" applyNumberFormat="1" applyFont="1" applyFill="1" applyBorder="1" applyAlignment="1">
      <alignment horizontal="center"/>
    </xf>
    <xf numFmtId="10" fontId="22" fillId="2" borderId="1" xfId="3" applyNumberFormat="1" applyFont="1" applyFill="1" applyBorder="1" applyAlignment="1">
      <alignment horizontal="center"/>
    </xf>
    <xf numFmtId="10" fontId="22" fillId="3" borderId="1" xfId="3" applyNumberFormat="1" applyFont="1" applyFill="1" applyBorder="1" applyAlignment="1">
      <alignment horizontal="center"/>
    </xf>
    <xf numFmtId="166" fontId="22" fillId="2" borderId="1" xfId="3" applyNumberFormat="1" applyFont="1" applyFill="1" applyBorder="1" applyAlignment="1">
      <alignment horizontal="center"/>
    </xf>
    <xf numFmtId="167" fontId="22" fillId="2" borderId="1" xfId="3" applyNumberFormat="1" applyFont="1" applyFill="1" applyBorder="1" applyAlignment="1">
      <alignment horizontal="center"/>
    </xf>
    <xf numFmtId="3" fontId="22" fillId="2" borderId="1" xfId="0" applyNumberFormat="1" applyFont="1" applyFill="1" applyBorder="1" applyAlignment="1">
      <alignment horizontal="center"/>
    </xf>
    <xf numFmtId="0" fontId="0" fillId="0" borderId="4" xfId="0" applyBorder="1"/>
    <xf numFmtId="0" fontId="1" fillId="0" borderId="5" xfId="0" applyFont="1"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1" xfId="0" applyBorder="1"/>
    <xf numFmtId="0" fontId="0" fillId="0" borderId="12" xfId="0" applyBorder="1"/>
    <xf numFmtId="0" fontId="0" fillId="0" borderId="13" xfId="0" applyBorder="1"/>
    <xf numFmtId="0" fontId="1" fillId="0" borderId="4" xfId="0" applyFont="1" applyBorder="1"/>
    <xf numFmtId="2" fontId="0" fillId="0" borderId="9" xfId="0" applyNumberFormat="1" applyBorder="1"/>
    <xf numFmtId="10" fontId="22" fillId="0" borderId="10" xfId="3" applyNumberFormat="1" applyFont="1" applyBorder="1"/>
    <xf numFmtId="10" fontId="22" fillId="2" borderId="1" xfId="0" applyNumberFormat="1" applyFont="1" applyFill="1" applyBorder="1" applyAlignment="1">
      <alignment horizontal="center"/>
    </xf>
    <xf numFmtId="0" fontId="0" fillId="0" borderId="0" xfId="0" applyAlignment="1">
      <alignment horizontal="right"/>
    </xf>
    <xf numFmtId="9" fontId="0" fillId="0" borderId="0" xfId="3" applyFont="1"/>
    <xf numFmtId="0" fontId="2" fillId="0" borderId="1" xfId="0" applyFont="1" applyBorder="1"/>
    <xf numFmtId="0" fontId="0" fillId="0" borderId="14" xfId="0" applyBorder="1"/>
    <xf numFmtId="0" fontId="2" fillId="0" borderId="15" xfId="0" applyFont="1" applyBorder="1"/>
    <xf numFmtId="0" fontId="0" fillId="0" borderId="8" xfId="0" applyBorder="1"/>
    <xf numFmtId="2" fontId="0" fillId="0" borderId="0" xfId="0" applyNumberFormat="1"/>
    <xf numFmtId="10" fontId="0" fillId="0" borderId="0" xfId="3" applyNumberFormat="1" applyFont="1"/>
    <xf numFmtId="9" fontId="0" fillId="0" borderId="0" xfId="0" applyNumberFormat="1"/>
    <xf numFmtId="10" fontId="0" fillId="0" borderId="0" xfId="0" applyNumberFormat="1"/>
    <xf numFmtId="1" fontId="0" fillId="0" borderId="0" xfId="0" applyNumberFormat="1"/>
    <xf numFmtId="9" fontId="0" fillId="0" borderId="3" xfId="0" applyNumberFormat="1" applyBorder="1"/>
    <xf numFmtId="9" fontId="0" fillId="0" borderId="1" xfId="0" applyNumberFormat="1" applyBorder="1"/>
    <xf numFmtId="10" fontId="0" fillId="0" borderId="1" xfId="0" applyNumberFormat="1" applyBorder="1"/>
    <xf numFmtId="10" fontId="22" fillId="4" borderId="1" xfId="3" applyNumberFormat="1" applyFont="1" applyFill="1" applyBorder="1" applyAlignment="1">
      <alignment horizontal="center"/>
    </xf>
    <xf numFmtId="164" fontId="22" fillId="4" borderId="1" xfId="3" applyNumberFormat="1" applyFont="1" applyFill="1" applyBorder="1" applyAlignment="1">
      <alignment horizontal="center"/>
    </xf>
    <xf numFmtId="164" fontId="0" fillId="0" borderId="0" xfId="3" applyNumberFormat="1" applyFont="1"/>
    <xf numFmtId="169" fontId="0" fillId="0" borderId="0" xfId="0" applyNumberFormat="1"/>
    <xf numFmtId="0" fontId="0" fillId="5" borderId="1" xfId="0" applyFill="1" applyBorder="1" applyAlignment="1">
      <alignment horizontal="center"/>
    </xf>
    <xf numFmtId="0" fontId="25" fillId="0" borderId="1" xfId="0" applyFont="1" applyBorder="1"/>
    <xf numFmtId="0" fontId="25" fillId="0" borderId="0" xfId="0" applyFont="1"/>
    <xf numFmtId="168" fontId="25" fillId="0" borderId="1" xfId="0" applyNumberFormat="1" applyFont="1" applyBorder="1"/>
    <xf numFmtId="170" fontId="0" fillId="0" borderId="0" xfId="0" applyNumberFormat="1"/>
    <xf numFmtId="0" fontId="0" fillId="0" borderId="18" xfId="0" applyBorder="1" applyAlignment="1">
      <alignment horizontal="right"/>
    </xf>
    <xf numFmtId="0" fontId="0" fillId="0" borderId="18" xfId="0" applyBorder="1"/>
    <xf numFmtId="1" fontId="0" fillId="0" borderId="18" xfId="0" applyNumberFormat="1" applyBorder="1"/>
    <xf numFmtId="0" fontId="0" fillId="0" borderId="2" xfId="0" applyBorder="1" applyAlignment="1">
      <alignment horizontal="center"/>
    </xf>
    <xf numFmtId="3" fontId="25" fillId="0" borderId="1" xfId="0" applyNumberFormat="1" applyFont="1" applyBorder="1"/>
    <xf numFmtId="10" fontId="0" fillId="5" borderId="1" xfId="3" applyNumberFormat="1" applyFont="1" applyFill="1" applyBorder="1" applyAlignment="1">
      <alignment horizontal="center"/>
    </xf>
    <xf numFmtId="0" fontId="2" fillId="3" borderId="1" xfId="0" applyFont="1" applyFill="1" applyBorder="1" applyAlignment="1">
      <alignment horizontal="center"/>
    </xf>
    <xf numFmtId="2" fontId="2" fillId="2" borderId="1" xfId="0" applyNumberFormat="1" applyFont="1" applyFill="1" applyBorder="1" applyAlignment="1">
      <alignment horizontal="center"/>
    </xf>
    <xf numFmtId="10" fontId="2" fillId="2" borderId="1" xfId="3" applyNumberFormat="1" applyFont="1" applyFill="1" applyBorder="1" applyAlignment="1">
      <alignment horizontal="center"/>
    </xf>
    <xf numFmtId="9" fontId="2" fillId="3" borderId="1" xfId="3" applyFont="1" applyFill="1" applyBorder="1" applyAlignment="1">
      <alignment horizontal="center"/>
    </xf>
    <xf numFmtId="0" fontId="2" fillId="3" borderId="3" xfId="0" applyFont="1" applyFill="1" applyBorder="1" applyAlignment="1">
      <alignment horizontal="center"/>
    </xf>
    <xf numFmtId="167" fontId="2" fillId="2" borderId="1" xfId="3" applyNumberFormat="1" applyFont="1" applyFill="1" applyBorder="1" applyAlignment="1">
      <alignment horizontal="center"/>
    </xf>
    <xf numFmtId="3" fontId="2" fillId="3" borderId="3" xfId="0" applyNumberFormat="1" applyFont="1" applyFill="1" applyBorder="1" applyAlignment="1">
      <alignment horizontal="center"/>
    </xf>
    <xf numFmtId="3" fontId="2" fillId="3" borderId="1" xfId="0" applyNumberFormat="1" applyFont="1" applyFill="1" applyBorder="1" applyAlignment="1">
      <alignment horizontal="center"/>
    </xf>
    <xf numFmtId="0" fontId="2" fillId="2" borderId="1" xfId="0" applyFont="1" applyFill="1" applyBorder="1" applyAlignment="1">
      <alignment horizontal="center"/>
    </xf>
    <xf numFmtId="3" fontId="2" fillId="2" borderId="1" xfId="0" applyNumberFormat="1" applyFont="1" applyFill="1" applyBorder="1" applyAlignment="1">
      <alignment horizontal="center"/>
    </xf>
    <xf numFmtId="2" fontId="2" fillId="2" borderId="16" xfId="0" applyNumberFormat="1" applyFont="1" applyFill="1" applyBorder="1" applyAlignment="1">
      <alignment horizontal="center"/>
    </xf>
    <xf numFmtId="10" fontId="2" fillId="2" borderId="16" xfId="3" applyNumberFormat="1" applyFont="1" applyFill="1" applyBorder="1" applyAlignment="1">
      <alignment horizontal="center"/>
    </xf>
    <xf numFmtId="10" fontId="22" fillId="2" borderId="16" xfId="3" applyNumberFormat="1" applyFont="1" applyFill="1" applyBorder="1" applyAlignment="1">
      <alignment horizontal="center"/>
    </xf>
    <xf numFmtId="10" fontId="22" fillId="2" borderId="17" xfId="3" applyNumberFormat="1" applyFont="1" applyFill="1" applyBorder="1" applyAlignment="1">
      <alignment horizontal="center"/>
    </xf>
    <xf numFmtId="165" fontId="0" fillId="0" borderId="1" xfId="0" applyNumberFormat="1" applyBorder="1"/>
    <xf numFmtId="165" fontId="0" fillId="0" borderId="1" xfId="0" applyNumberFormat="1" applyBorder="1" applyAlignment="1">
      <alignment horizontal="center"/>
    </xf>
    <xf numFmtId="9" fontId="0" fillId="0" borderId="1" xfId="3" applyFont="1" applyBorder="1" applyAlignment="1">
      <alignment horizontal="center"/>
    </xf>
    <xf numFmtId="3" fontId="0" fillId="5" borderId="1" xfId="0" applyNumberFormat="1" applyFill="1" applyBorder="1" applyAlignment="1">
      <alignment horizontal="center"/>
    </xf>
    <xf numFmtId="172" fontId="0" fillId="0" borderId="1" xfId="0" applyNumberFormat="1" applyBorder="1"/>
    <xf numFmtId="10" fontId="2" fillId="2" borderId="1" xfId="0" applyNumberFormat="1" applyFont="1" applyFill="1" applyBorder="1" applyAlignment="1">
      <alignment horizontal="center"/>
    </xf>
    <xf numFmtId="4" fontId="0" fillId="0" borderId="1" xfId="0" applyNumberFormat="1" applyBorder="1" applyAlignment="1">
      <alignment horizontal="center"/>
    </xf>
    <xf numFmtId="0" fontId="28" fillId="0" borderId="0" xfId="0" applyFont="1"/>
    <xf numFmtId="0" fontId="1" fillId="0" borderId="5" xfId="0" applyFont="1" applyBorder="1" applyAlignment="1">
      <alignment horizontal="center"/>
    </xf>
    <xf numFmtId="0" fontId="1" fillId="0" borderId="6" xfId="0" applyFont="1" applyBorder="1" applyAlignment="1">
      <alignment horizontal="center"/>
    </xf>
    <xf numFmtId="0" fontId="0" fillId="0" borderId="0" xfId="0" applyAlignment="1">
      <alignment horizontal="left"/>
    </xf>
    <xf numFmtId="172" fontId="25" fillId="0" borderId="1" xfId="0" applyNumberFormat="1" applyFont="1" applyBorder="1"/>
    <xf numFmtId="165" fontId="0" fillId="0" borderId="0" xfId="3" applyNumberFormat="1" applyFont="1"/>
    <xf numFmtId="172" fontId="0" fillId="0" borderId="0" xfId="0" applyNumberFormat="1"/>
    <xf numFmtId="4" fontId="0" fillId="0" borderId="0" xfId="0" applyNumberFormat="1" applyAlignment="1">
      <alignment horizontal="center"/>
    </xf>
    <xf numFmtId="9" fontId="0" fillId="0" borderId="0" xfId="3" applyFont="1" applyBorder="1"/>
    <xf numFmtId="0" fontId="0" fillId="0" borderId="25" xfId="0" applyBorder="1"/>
    <xf numFmtId="9" fontId="0" fillId="0" borderId="16" xfId="3" applyFont="1" applyBorder="1" applyAlignment="1">
      <alignment horizontal="center"/>
    </xf>
    <xf numFmtId="0" fontId="0" fillId="0" borderId="16" xfId="0" applyBorder="1" applyAlignment="1">
      <alignment horizontal="center"/>
    </xf>
    <xf numFmtId="165" fontId="0" fillId="0" borderId="16" xfId="0" applyNumberFormat="1" applyBorder="1" applyAlignment="1">
      <alignment horizontal="center"/>
    </xf>
    <xf numFmtId="0" fontId="0" fillId="0" borderId="10" xfId="0" applyBorder="1" applyAlignment="1">
      <alignment horizontal="center"/>
    </xf>
    <xf numFmtId="0" fontId="1" fillId="0" borderId="9" xfId="0" applyFont="1" applyBorder="1"/>
    <xf numFmtId="0" fontId="0" fillId="0" borderId="26" xfId="0" applyBorder="1"/>
    <xf numFmtId="0" fontId="0" fillId="0" borderId="14" xfId="0" applyBorder="1" applyAlignment="1">
      <alignment horizontal="center"/>
    </xf>
    <xf numFmtId="165" fontId="0" fillId="0" borderId="14" xfId="0" applyNumberFormat="1" applyBorder="1" applyAlignment="1">
      <alignment horizontal="center"/>
    </xf>
    <xf numFmtId="165" fontId="0" fillId="0" borderId="17" xfId="0" applyNumberFormat="1" applyBorder="1" applyAlignment="1">
      <alignment horizontal="center"/>
    </xf>
    <xf numFmtId="9" fontId="0" fillId="0" borderId="10" xfId="3" applyFont="1" applyBorder="1"/>
    <xf numFmtId="165" fontId="0" fillId="0" borderId="16" xfId="0" applyNumberFormat="1" applyBorder="1"/>
    <xf numFmtId="0" fontId="0" fillId="0" borderId="10" xfId="0" applyBorder="1"/>
    <xf numFmtId="172" fontId="0" fillId="0" borderId="16" xfId="0" applyNumberFormat="1" applyBorder="1"/>
    <xf numFmtId="172" fontId="0" fillId="0" borderId="14" xfId="0" applyNumberFormat="1" applyBorder="1"/>
    <xf numFmtId="172" fontId="0" fillId="0" borderId="17" xfId="0" applyNumberFormat="1" applyBorder="1"/>
    <xf numFmtId="0" fontId="1" fillId="0" borderId="0" xfId="0" applyFont="1" applyAlignment="1">
      <alignment horizontal="center"/>
    </xf>
    <xf numFmtId="0" fontId="29" fillId="0" borderId="0" xfId="0" applyFont="1" applyAlignment="1">
      <alignment vertical="center"/>
    </xf>
    <xf numFmtId="0" fontId="0" fillId="6" borderId="0" xfId="0" applyFill="1"/>
    <xf numFmtId="0" fontId="34" fillId="7" borderId="0" xfId="0" applyFont="1" applyFill="1" applyAlignment="1">
      <alignment vertical="center"/>
    </xf>
    <xf numFmtId="0" fontId="0" fillId="7" borderId="0" xfId="0" applyFill="1" applyAlignment="1">
      <alignment horizontal="left" vertical="center"/>
    </xf>
    <xf numFmtId="0" fontId="36" fillId="7" borderId="0" xfId="0" applyFont="1" applyFill="1" applyAlignment="1">
      <alignment horizontal="left" vertical="center"/>
    </xf>
    <xf numFmtId="0" fontId="0" fillId="7" borderId="0" xfId="0" applyFill="1"/>
    <xf numFmtId="0" fontId="0" fillId="0" borderId="37" xfId="0" applyBorder="1" applyAlignment="1">
      <alignment wrapText="1"/>
    </xf>
    <xf numFmtId="0" fontId="0" fillId="7" borderId="33" xfId="0" applyFill="1" applyBorder="1"/>
    <xf numFmtId="0" fontId="0" fillId="7" borderId="37" xfId="0" applyFill="1" applyBorder="1"/>
    <xf numFmtId="0" fontId="37" fillId="7" borderId="36" xfId="0" applyFont="1" applyFill="1" applyBorder="1" applyAlignment="1">
      <alignment vertical="center" readingOrder="1"/>
    </xf>
    <xf numFmtId="0" fontId="37" fillId="7" borderId="38" xfId="0" applyFont="1" applyFill="1" applyBorder="1" applyAlignment="1">
      <alignment vertical="center" readingOrder="1"/>
    </xf>
    <xf numFmtId="0" fontId="0" fillId="9" borderId="0" xfId="0" applyFill="1"/>
    <xf numFmtId="0" fontId="41" fillId="7" borderId="0" xfId="0" applyFont="1" applyFill="1" applyAlignment="1">
      <alignment vertical="center" wrapText="1"/>
    </xf>
    <xf numFmtId="0" fontId="0" fillId="9" borderId="0" xfId="0" applyFill="1" applyAlignment="1">
      <alignment horizontal="left" vertical="center"/>
    </xf>
    <xf numFmtId="0" fontId="36" fillId="7" borderId="0" xfId="0" applyFont="1" applyFill="1"/>
    <xf numFmtId="0" fontId="38" fillId="0" borderId="0" xfId="5"/>
    <xf numFmtId="174" fontId="0" fillId="5" borderId="1" xfId="0" applyNumberFormat="1" applyFill="1" applyBorder="1" applyAlignment="1">
      <alignment horizontal="center"/>
    </xf>
    <xf numFmtId="171" fontId="2" fillId="2" borderId="1" xfId="0" applyNumberFormat="1" applyFont="1" applyFill="1" applyBorder="1" applyAlignment="1">
      <alignment horizontal="center"/>
    </xf>
    <xf numFmtId="0" fontId="0" fillId="4" borderId="0" xfId="0" applyFill="1"/>
    <xf numFmtId="0" fontId="0" fillId="10" borderId="0" xfId="0" applyFill="1"/>
    <xf numFmtId="171" fontId="0" fillId="10" borderId="0" xfId="0" applyNumberFormat="1" applyFill="1" applyAlignment="1">
      <alignment horizontal="center"/>
    </xf>
    <xf numFmtId="0" fontId="0" fillId="3" borderId="0" xfId="0" applyFill="1"/>
    <xf numFmtId="171" fontId="0" fillId="3" borderId="0" xfId="0" applyNumberFormat="1" applyFill="1" applyAlignment="1">
      <alignment horizontal="center"/>
    </xf>
    <xf numFmtId="0" fontId="0" fillId="11" borderId="0" xfId="0" applyFill="1"/>
    <xf numFmtId="171" fontId="0" fillId="11" borderId="0" xfId="0" applyNumberFormat="1" applyFill="1" applyAlignment="1">
      <alignment horizontal="center"/>
    </xf>
    <xf numFmtId="0" fontId="0" fillId="12" borderId="0" xfId="0" applyFill="1"/>
    <xf numFmtId="171" fontId="0" fillId="12" borderId="0" xfId="0" applyNumberFormat="1" applyFill="1" applyAlignment="1">
      <alignment horizontal="center"/>
    </xf>
    <xf numFmtId="0" fontId="43" fillId="7" borderId="0" xfId="0" applyFont="1" applyFill="1"/>
    <xf numFmtId="0" fontId="32" fillId="7" borderId="0" xfId="0" applyFont="1" applyFill="1"/>
    <xf numFmtId="0" fontId="44" fillId="7" borderId="0" xfId="0" applyFont="1" applyFill="1"/>
    <xf numFmtId="172" fontId="43" fillId="7" borderId="0" xfId="0" applyNumberFormat="1" applyFont="1" applyFill="1"/>
    <xf numFmtId="0" fontId="45" fillId="7" borderId="0" xfId="0" applyFont="1" applyFill="1"/>
    <xf numFmtId="0" fontId="47" fillId="7" borderId="0" xfId="0" applyFont="1" applyFill="1"/>
    <xf numFmtId="3" fontId="47" fillId="7" borderId="0" xfId="0" applyNumberFormat="1" applyFont="1" applyFill="1"/>
    <xf numFmtId="173" fontId="47" fillId="7" borderId="0" xfId="0" applyNumberFormat="1" applyFont="1" applyFill="1"/>
    <xf numFmtId="0" fontId="32" fillId="7" borderId="0" xfId="0" applyFont="1" applyFill="1" applyAlignment="1">
      <alignment wrapText="1"/>
    </xf>
    <xf numFmtId="3" fontId="32" fillId="7" borderId="0" xfId="0" applyNumberFormat="1" applyFont="1" applyFill="1" applyAlignment="1">
      <alignment horizontal="left" wrapText="1"/>
    </xf>
    <xf numFmtId="0" fontId="32" fillId="7" borderId="39" xfId="0" applyFont="1" applyFill="1" applyBorder="1"/>
    <xf numFmtId="3" fontId="32" fillId="8" borderId="1" xfId="0" applyNumberFormat="1" applyFont="1" applyFill="1" applyBorder="1" applyAlignment="1">
      <alignment vertical="center" wrapText="1"/>
    </xf>
    <xf numFmtId="0" fontId="32" fillId="0" borderId="40" xfId="0" applyFont="1" applyBorder="1"/>
    <xf numFmtId="0" fontId="32" fillId="7" borderId="40" xfId="0" applyFont="1" applyFill="1" applyBorder="1"/>
    <xf numFmtId="0" fontId="32" fillId="7" borderId="0" xfId="0" applyFont="1" applyFill="1" applyAlignment="1">
      <alignment horizontal="right"/>
    </xf>
    <xf numFmtId="0" fontId="32" fillId="7" borderId="29" xfId="0" applyFont="1" applyFill="1" applyBorder="1"/>
    <xf numFmtId="0" fontId="32" fillId="7" borderId="2" xfId="0" applyFont="1" applyFill="1" applyBorder="1"/>
    <xf numFmtId="0" fontId="32" fillId="0" borderId="2" xfId="0" applyFont="1" applyBorder="1"/>
    <xf numFmtId="0" fontId="32" fillId="7" borderId="30" xfId="0" applyFont="1" applyFill="1" applyBorder="1"/>
    <xf numFmtId="0" fontId="32" fillId="7" borderId="27" xfId="0" applyFont="1" applyFill="1" applyBorder="1"/>
    <xf numFmtId="0" fontId="32" fillId="7" borderId="18" xfId="0" applyFont="1" applyFill="1" applyBorder="1"/>
    <xf numFmtId="0" fontId="32" fillId="7" borderId="28" xfId="0" applyFont="1" applyFill="1" applyBorder="1"/>
    <xf numFmtId="172" fontId="32" fillId="8" borderId="1" xfId="0" applyNumberFormat="1" applyFont="1" applyFill="1" applyBorder="1" applyAlignment="1">
      <alignment vertical="center" wrapText="1"/>
    </xf>
    <xf numFmtId="0" fontId="32" fillId="0" borderId="0" xfId="0" applyFont="1"/>
    <xf numFmtId="0" fontId="32" fillId="0" borderId="39" xfId="0" applyFont="1" applyBorder="1"/>
    <xf numFmtId="0" fontId="32" fillId="0" borderId="0" xfId="0" applyFont="1" applyAlignment="1">
      <alignment horizontal="right"/>
    </xf>
    <xf numFmtId="0" fontId="32" fillId="7" borderId="39" xfId="0" applyFont="1" applyFill="1" applyBorder="1" applyAlignment="1">
      <alignment horizontal="right"/>
    </xf>
    <xf numFmtId="0" fontId="32" fillId="0" borderId="39" xfId="0" applyFont="1" applyBorder="1" applyAlignment="1">
      <alignment horizontal="right"/>
    </xf>
    <xf numFmtId="0" fontId="33" fillId="0" borderId="0" xfId="0" applyFont="1" applyAlignment="1">
      <alignment wrapText="1"/>
    </xf>
    <xf numFmtId="0" fontId="33" fillId="7" borderId="40" xfId="0" applyFont="1" applyFill="1" applyBorder="1" applyAlignment="1">
      <alignment wrapText="1"/>
    </xf>
    <xf numFmtId="0" fontId="32" fillId="7" borderId="39" xfId="0" applyFont="1" applyFill="1" applyBorder="1" applyAlignment="1">
      <alignment horizontal="right" vertical="center"/>
    </xf>
    <xf numFmtId="10" fontId="32" fillId="7" borderId="0" xfId="3" applyNumberFormat="1" applyFont="1" applyFill="1" applyBorder="1" applyAlignment="1">
      <alignment horizontal="center"/>
    </xf>
    <xf numFmtId="0" fontId="2" fillId="0" borderId="0" xfId="0" applyFont="1"/>
    <xf numFmtId="3" fontId="0" fillId="8" borderId="1" xfId="0" applyNumberFormat="1" applyFill="1" applyBorder="1" applyAlignment="1">
      <alignment vertical="center" wrapText="1"/>
    </xf>
    <xf numFmtId="0" fontId="0" fillId="0" borderId="31" xfId="0" applyBorder="1"/>
    <xf numFmtId="0" fontId="0" fillId="0" borderId="32" xfId="0" applyBorder="1"/>
    <xf numFmtId="0" fontId="32" fillId="7" borderId="0" xfId="0" applyFont="1" applyFill="1" applyAlignment="1">
      <alignment horizontal="left"/>
    </xf>
    <xf numFmtId="0" fontId="32" fillId="0" borderId="45" xfId="0" applyFont="1" applyBorder="1"/>
    <xf numFmtId="0" fontId="32" fillId="0" borderId="44" xfId="0" applyFont="1" applyBorder="1"/>
    <xf numFmtId="0" fontId="32" fillId="0" borderId="34" xfId="0" applyFont="1" applyBorder="1"/>
    <xf numFmtId="0" fontId="32" fillId="0" borderId="35" xfId="0" applyFont="1" applyBorder="1"/>
    <xf numFmtId="3" fontId="32" fillId="8" borderId="1" xfId="0" applyNumberFormat="1" applyFont="1" applyFill="1" applyBorder="1" applyAlignment="1">
      <alignment horizontal="center" vertical="center" wrapText="1"/>
    </xf>
    <xf numFmtId="0" fontId="42" fillId="7" borderId="0" xfId="0" applyFont="1" applyFill="1" applyAlignment="1">
      <alignment vertical="center" readingOrder="1"/>
    </xf>
    <xf numFmtId="0" fontId="35" fillId="7" borderId="0" xfId="0" applyFont="1" applyFill="1" applyAlignment="1">
      <alignment vertical="center" readingOrder="1"/>
    </xf>
    <xf numFmtId="0" fontId="46" fillId="7" borderId="0" xfId="0" applyFont="1" applyFill="1" applyAlignment="1">
      <alignment vertical="center" readingOrder="1"/>
    </xf>
    <xf numFmtId="0" fontId="35" fillId="7" borderId="0" xfId="0" applyFont="1" applyFill="1"/>
    <xf numFmtId="0" fontId="32" fillId="7" borderId="0" xfId="0" applyFont="1" applyFill="1" applyAlignment="1">
      <alignment horizontal="center"/>
    </xf>
    <xf numFmtId="2" fontId="2" fillId="13" borderId="1" xfId="0" applyNumberFormat="1" applyFont="1" applyFill="1" applyBorder="1" applyAlignment="1">
      <alignment horizontal="center"/>
    </xf>
    <xf numFmtId="167" fontId="2" fillId="13" borderId="1" xfId="3" applyNumberFormat="1" applyFont="1" applyFill="1" applyBorder="1" applyAlignment="1">
      <alignment horizontal="center"/>
    </xf>
    <xf numFmtId="171" fontId="2" fillId="13" borderId="1" xfId="0" applyNumberFormat="1" applyFont="1" applyFill="1" applyBorder="1" applyAlignment="1">
      <alignment horizontal="center"/>
    </xf>
    <xf numFmtId="0" fontId="0" fillId="0" borderId="0" xfId="0" applyProtection="1">
      <protection locked="0"/>
    </xf>
    <xf numFmtId="0" fontId="32" fillId="0" borderId="0" xfId="0" applyFont="1" applyAlignment="1" applyProtection="1">
      <alignment horizontal="left" vertical="top"/>
      <protection locked="0"/>
    </xf>
    <xf numFmtId="0" fontId="36" fillId="0" borderId="0" xfId="0" applyFont="1"/>
    <xf numFmtId="172" fontId="43" fillId="7" borderId="0" xfId="0" applyNumberFormat="1" applyFont="1" applyFill="1" applyAlignment="1">
      <alignment horizontal="right"/>
    </xf>
    <xf numFmtId="3" fontId="47" fillId="7" borderId="0" xfId="0" applyNumberFormat="1" applyFont="1" applyFill="1" applyAlignment="1">
      <alignment horizontal="right"/>
    </xf>
    <xf numFmtId="176" fontId="32" fillId="8" borderId="1" xfId="0" applyNumberFormat="1" applyFont="1" applyFill="1" applyBorder="1" applyAlignment="1">
      <alignment vertical="center" wrapText="1"/>
    </xf>
    <xf numFmtId="0" fontId="0" fillId="0" borderId="27" xfId="0" applyBorder="1"/>
    <xf numFmtId="0" fontId="0" fillId="0" borderId="28" xfId="0" applyBorder="1"/>
    <xf numFmtId="0" fontId="0" fillId="0" borderId="18" xfId="0" applyBorder="1" applyAlignment="1">
      <alignment horizontal="center"/>
    </xf>
    <xf numFmtId="0" fontId="0" fillId="0" borderId="39" xfId="0" applyBorder="1"/>
    <xf numFmtId="0" fontId="0" fillId="0" borderId="40" xfId="0" applyBorder="1"/>
    <xf numFmtId="0" fontId="0" fillId="0" borderId="29" xfId="0" applyBorder="1"/>
    <xf numFmtId="0" fontId="0" fillId="0" borderId="30" xfId="0" applyBorder="1"/>
    <xf numFmtId="3" fontId="25" fillId="0" borderId="42" xfId="0" applyNumberFormat="1" applyFont="1" applyBorder="1"/>
    <xf numFmtId="0" fontId="0" fillId="0" borderId="49" xfId="0" applyBorder="1"/>
    <xf numFmtId="176" fontId="47" fillId="7" borderId="0" xfId="0" applyNumberFormat="1" applyFont="1" applyFill="1"/>
    <xf numFmtId="0" fontId="40" fillId="0" borderId="0" xfId="0" applyFont="1" applyAlignment="1">
      <alignment wrapText="1"/>
    </xf>
    <xf numFmtId="0" fontId="49" fillId="0" borderId="0" xfId="0" applyFont="1" applyAlignment="1">
      <alignment vertical="center"/>
    </xf>
    <xf numFmtId="0" fontId="43" fillId="0" borderId="0" xfId="0" applyFont="1"/>
    <xf numFmtId="0" fontId="32" fillId="0" borderId="0" xfId="0" quotePrefix="1" applyFont="1" applyAlignment="1">
      <alignment vertical="top"/>
    </xf>
    <xf numFmtId="0" fontId="32" fillId="0" borderId="0" xfId="0" applyFont="1" applyAlignment="1">
      <alignment vertical="top"/>
    </xf>
    <xf numFmtId="0" fontId="50" fillId="0" borderId="0" xfId="0" applyFont="1" applyAlignment="1">
      <alignment horizontal="center" vertical="top"/>
    </xf>
    <xf numFmtId="0" fontId="32" fillId="0" borderId="0" xfId="0" applyFont="1" applyAlignment="1">
      <alignment horizontal="center" vertical="top"/>
    </xf>
    <xf numFmtId="0" fontId="40" fillId="0" borderId="0" xfId="0" applyFont="1"/>
    <xf numFmtId="0" fontId="31" fillId="7" borderId="0" xfId="0" applyFont="1" applyFill="1" applyAlignment="1">
      <alignment horizontal="left" vertical="center"/>
    </xf>
    <xf numFmtId="0" fontId="52" fillId="15" borderId="0" xfId="0" applyFont="1" applyFill="1"/>
    <xf numFmtId="0" fontId="54" fillId="0" borderId="0" xfId="0" applyFont="1"/>
    <xf numFmtId="14" fontId="0" fillId="7" borderId="51" xfId="0" applyNumberFormat="1" applyFill="1" applyBorder="1"/>
    <xf numFmtId="0" fontId="32" fillId="0" borderId="0" xfId="0" applyFont="1" applyAlignment="1">
      <alignment vertical="top" wrapText="1"/>
    </xf>
    <xf numFmtId="0" fontId="32" fillId="0" borderId="0" xfId="0" applyFont="1" applyAlignment="1">
      <alignment vertical="top"/>
    </xf>
    <xf numFmtId="0" fontId="32" fillId="0" borderId="0" xfId="0" applyFont="1" applyAlignment="1">
      <alignment horizontal="left" vertical="top" wrapText="1"/>
    </xf>
    <xf numFmtId="0" fontId="51" fillId="0" borderId="0" xfId="0" applyFont="1" applyAlignment="1">
      <alignment horizontal="center" wrapText="1"/>
    </xf>
    <xf numFmtId="0" fontId="35" fillId="7" borderId="0" xfId="0" applyFont="1" applyFill="1" applyAlignment="1">
      <alignment vertical="center" wrapText="1" readingOrder="1"/>
    </xf>
    <xf numFmtId="0" fontId="33" fillId="7" borderId="0" xfId="0" applyFont="1" applyFill="1" applyAlignment="1"/>
    <xf numFmtId="0" fontId="48" fillId="7" borderId="46" xfId="0" applyFont="1" applyFill="1" applyBorder="1" applyAlignment="1">
      <alignment horizontal="center"/>
    </xf>
    <xf numFmtId="0" fontId="48" fillId="7" borderId="47" xfId="0" applyFont="1" applyFill="1" applyBorder="1" applyAlignment="1">
      <alignment horizontal="center"/>
    </xf>
    <xf numFmtId="0" fontId="48" fillId="7" borderId="48" xfId="0" applyFont="1" applyFill="1" applyBorder="1" applyAlignment="1">
      <alignment horizontal="center"/>
    </xf>
    <xf numFmtId="0" fontId="33" fillId="7" borderId="0" xfId="0" applyFont="1" applyFill="1" applyAlignment="1">
      <alignment horizontal="left" wrapText="1"/>
    </xf>
    <xf numFmtId="0" fontId="46" fillId="7" borderId="2" xfId="0" applyFont="1" applyFill="1" applyBorder="1" applyAlignment="1">
      <alignment vertical="center" readingOrder="1"/>
    </xf>
    <xf numFmtId="0" fontId="32" fillId="7" borderId="41" xfId="0" applyFont="1" applyFill="1" applyBorder="1" applyAlignment="1">
      <alignment horizontal="center"/>
    </xf>
    <xf numFmtId="0" fontId="32" fillId="7" borderId="42" xfId="0" applyFont="1" applyFill="1" applyBorder="1" applyAlignment="1">
      <alignment horizontal="center"/>
    </xf>
    <xf numFmtId="0" fontId="32" fillId="7" borderId="43" xfId="0" applyFont="1" applyFill="1" applyBorder="1" applyAlignment="1">
      <alignment horizontal="center"/>
    </xf>
    <xf numFmtId="0" fontId="33" fillId="7" borderId="39" xfId="0" applyFont="1" applyFill="1" applyBorder="1" applyAlignment="1">
      <alignment horizontal="center"/>
    </xf>
    <xf numFmtId="0" fontId="33" fillId="7" borderId="0" xfId="0" applyFont="1" applyFill="1" applyAlignment="1">
      <alignment horizontal="center"/>
    </xf>
    <xf numFmtId="0" fontId="33" fillId="7" borderId="40" xfId="0" applyFont="1" applyFill="1" applyBorder="1" applyAlignment="1">
      <alignment horizontal="center"/>
    </xf>
    <xf numFmtId="0" fontId="33" fillId="7" borderId="27" xfId="0" applyFont="1" applyFill="1" applyBorder="1" applyAlignment="1">
      <alignment horizontal="center"/>
    </xf>
    <xf numFmtId="0" fontId="33" fillId="7" borderId="18" xfId="0" applyFont="1" applyFill="1" applyBorder="1" applyAlignment="1">
      <alignment horizontal="center"/>
    </xf>
    <xf numFmtId="0" fontId="33" fillId="7" borderId="28" xfId="0" applyFont="1" applyFill="1" applyBorder="1" applyAlignment="1">
      <alignment horizontal="center"/>
    </xf>
    <xf numFmtId="0" fontId="33" fillId="0" borderId="27" xfId="0" applyFont="1" applyBorder="1" applyAlignment="1">
      <alignment horizontal="center"/>
    </xf>
    <xf numFmtId="0" fontId="33" fillId="0" borderId="18" xfId="0" applyFont="1" applyBorder="1" applyAlignment="1">
      <alignment horizontal="center"/>
    </xf>
    <xf numFmtId="0" fontId="33" fillId="0" borderId="28" xfId="0" applyFont="1" applyBorder="1" applyAlignment="1">
      <alignment horizontal="center"/>
    </xf>
    <xf numFmtId="0" fontId="33" fillId="7" borderId="39" xfId="0" applyFont="1" applyFill="1" applyBorder="1" applyAlignment="1">
      <alignment horizontal="center" wrapText="1"/>
    </xf>
    <xf numFmtId="0" fontId="33" fillId="7" borderId="0" xfId="0" applyFont="1" applyFill="1" applyAlignment="1">
      <alignment horizontal="center" wrapText="1"/>
    </xf>
    <xf numFmtId="0" fontId="33" fillId="7" borderId="40" xfId="0" applyFont="1" applyFill="1" applyBorder="1" applyAlignment="1">
      <alignment horizontal="center" wrapText="1"/>
    </xf>
    <xf numFmtId="0" fontId="33" fillId="0" borderId="39" xfId="0" applyFont="1" applyBorder="1" applyAlignment="1">
      <alignment horizontal="center"/>
    </xf>
    <xf numFmtId="0" fontId="33" fillId="0" borderId="0" xfId="0" applyFont="1" applyAlignment="1">
      <alignment horizontal="center"/>
    </xf>
    <xf numFmtId="0" fontId="33" fillId="0" borderId="40" xfId="0" applyFont="1" applyBorder="1" applyAlignment="1">
      <alignment horizontal="center"/>
    </xf>
    <xf numFmtId="3" fontId="32" fillId="8" borderId="41" xfId="0" applyNumberFormat="1" applyFont="1" applyFill="1" applyBorder="1" applyAlignment="1">
      <alignment horizontal="center" vertical="center" wrapText="1"/>
    </xf>
    <xf numFmtId="3" fontId="32" fillId="8" borderId="42" xfId="0" applyNumberFormat="1" applyFont="1" applyFill="1" applyBorder="1" applyAlignment="1">
      <alignment horizontal="center" vertical="center" wrapText="1"/>
    </xf>
    <xf numFmtId="3" fontId="32" fillId="8" borderId="43" xfId="0" applyNumberFormat="1" applyFont="1" applyFill="1" applyBorder="1" applyAlignment="1">
      <alignment horizontal="center" vertical="center" wrapText="1"/>
    </xf>
    <xf numFmtId="0" fontId="52" fillId="15" borderId="0" xfId="0" applyFont="1" applyFill="1" applyAlignment="1"/>
    <xf numFmtId="0" fontId="40" fillId="7" borderId="27" xfId="0" applyFont="1" applyFill="1" applyBorder="1" applyAlignment="1">
      <alignment horizontal="left" vertical="center" wrapText="1"/>
    </xf>
    <xf numFmtId="0" fontId="40" fillId="7" borderId="18" xfId="0" applyFont="1" applyFill="1" applyBorder="1" applyAlignment="1">
      <alignment horizontal="left" vertical="center" wrapText="1"/>
    </xf>
    <xf numFmtId="0" fontId="40" fillId="7" borderId="28" xfId="0" applyFont="1" applyFill="1" applyBorder="1" applyAlignment="1">
      <alignment horizontal="left" vertical="center" wrapText="1"/>
    </xf>
    <xf numFmtId="0" fontId="40" fillId="7" borderId="39" xfId="0" applyFont="1" applyFill="1" applyBorder="1" applyAlignment="1">
      <alignment horizontal="left" vertical="center" wrapText="1"/>
    </xf>
    <xf numFmtId="0" fontId="40" fillId="7" borderId="0" xfId="0" applyFont="1" applyFill="1" applyAlignment="1">
      <alignment horizontal="left" vertical="center" wrapText="1"/>
    </xf>
    <xf numFmtId="0" fontId="40" fillId="7" borderId="40" xfId="0" applyFont="1" applyFill="1" applyBorder="1" applyAlignment="1">
      <alignment horizontal="left" vertical="center" wrapText="1"/>
    </xf>
    <xf numFmtId="0" fontId="40" fillId="7" borderId="29" xfId="0" applyFont="1" applyFill="1" applyBorder="1" applyAlignment="1">
      <alignment horizontal="left" vertical="center" wrapText="1"/>
    </xf>
    <xf numFmtId="0" fontId="40" fillId="7" borderId="2" xfId="0" applyFont="1" applyFill="1" applyBorder="1" applyAlignment="1">
      <alignment horizontal="left" vertical="center" wrapText="1"/>
    </xf>
    <xf numFmtId="0" fontId="40" fillId="7" borderId="30" xfId="0" applyFont="1" applyFill="1" applyBorder="1" applyAlignment="1">
      <alignment horizontal="left" vertical="center" wrapText="1"/>
    </xf>
    <xf numFmtId="0" fontId="32" fillId="7" borderId="0" xfId="0" applyFont="1" applyFill="1" applyAlignment="1">
      <alignment wrapText="1"/>
    </xf>
    <xf numFmtId="0" fontId="40" fillId="7" borderId="27" xfId="0" applyFont="1" applyFill="1" applyBorder="1" applyAlignment="1">
      <alignment horizontal="left" vertical="top" wrapText="1"/>
    </xf>
    <xf numFmtId="0" fontId="40" fillId="7" borderId="18" xfId="0" applyFont="1" applyFill="1" applyBorder="1" applyAlignment="1">
      <alignment horizontal="left" vertical="top" wrapText="1"/>
    </xf>
    <xf numFmtId="0" fontId="40" fillId="7" borderId="28" xfId="0" applyFont="1" applyFill="1" applyBorder="1" applyAlignment="1">
      <alignment horizontal="left" vertical="top" wrapText="1"/>
    </xf>
    <xf numFmtId="0" fontId="40" fillId="7" borderId="39" xfId="0" applyFont="1" applyFill="1" applyBorder="1" applyAlignment="1">
      <alignment horizontal="left" vertical="top" wrapText="1"/>
    </xf>
    <xf numFmtId="0" fontId="40" fillId="7" borderId="0" xfId="0" applyFont="1" applyFill="1" applyAlignment="1">
      <alignment horizontal="left" vertical="top" wrapText="1"/>
    </xf>
    <xf numFmtId="0" fontId="40" fillId="7" borderId="40" xfId="0" applyFont="1" applyFill="1" applyBorder="1" applyAlignment="1">
      <alignment horizontal="left" vertical="top" wrapText="1"/>
    </xf>
    <xf numFmtId="0" fontId="40" fillId="7" borderId="29" xfId="0" applyFont="1" applyFill="1" applyBorder="1" applyAlignment="1">
      <alignment horizontal="left" vertical="top" wrapText="1"/>
    </xf>
    <xf numFmtId="0" fontId="40" fillId="7" borderId="2" xfId="0" applyFont="1" applyFill="1" applyBorder="1" applyAlignment="1">
      <alignment horizontal="left" vertical="top" wrapText="1"/>
    </xf>
    <xf numFmtId="0" fontId="40" fillId="7" borderId="30" xfId="0" applyFont="1" applyFill="1" applyBorder="1" applyAlignment="1">
      <alignment horizontal="left" vertical="top" wrapText="1"/>
    </xf>
    <xf numFmtId="0" fontId="34" fillId="7" borderId="0" xfId="0" applyFont="1" applyFill="1" applyAlignment="1">
      <alignment horizontal="left" vertical="center" wrapText="1"/>
    </xf>
    <xf numFmtId="0" fontId="53" fillId="14" borderId="0" xfId="0" applyFont="1" applyFill="1" applyAlignment="1">
      <alignment horizontal="center" wrapText="1"/>
    </xf>
    <xf numFmtId="0" fontId="0" fillId="0" borderId="0" xfId="0" applyAlignment="1">
      <alignment horizontal="center"/>
    </xf>
    <xf numFmtId="0" fontId="0" fillId="0" borderId="0" xfId="0" applyAlignment="1">
      <alignment horizontal="center" vertical="center" textRotation="90"/>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1" fillId="0" borderId="0" xfId="0" applyFont="1" applyAlignment="1">
      <alignment horizontal="center"/>
    </xf>
    <xf numFmtId="0" fontId="1" fillId="0" borderId="0" xfId="0" applyFont="1" applyAlignment="1">
      <alignment horizontal="center" wrapText="1"/>
    </xf>
    <xf numFmtId="0" fontId="0" fillId="0" borderId="1" xfId="0" applyBorder="1" applyAlignment="1">
      <alignment horizontal="left" vertical="top" wrapText="1"/>
    </xf>
    <xf numFmtId="0" fontId="0" fillId="0" borderId="1" xfId="0" applyBorder="1" applyAlignment="1">
      <alignment horizontal="left" vertical="top" wrapText="1" indent="1"/>
    </xf>
    <xf numFmtId="0" fontId="0" fillId="0" borderId="5" xfId="0" applyBorder="1" applyAlignment="1">
      <alignment horizontal="center"/>
    </xf>
    <xf numFmtId="0" fontId="0" fillId="0" borderId="6" xfId="0" applyBorder="1" applyAlignment="1">
      <alignment horizont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0" fillId="4" borderId="0" xfId="0" applyFill="1" applyAlignment="1">
      <alignment wrapText="1"/>
    </xf>
    <xf numFmtId="0" fontId="0" fillId="0" borderId="0" xfId="0" applyAlignment="1">
      <alignment horizontal="left"/>
    </xf>
    <xf numFmtId="0" fontId="0" fillId="0" borderId="1" xfId="0" applyBorder="1" applyAlignment="1">
      <alignment horizontal="center"/>
    </xf>
    <xf numFmtId="0" fontId="55" fillId="0" borderId="0" xfId="0" applyFont="1" applyAlignment="1">
      <alignment vertical="center"/>
    </xf>
    <xf numFmtId="0" fontId="56" fillId="16" borderId="0" xfId="0" applyFont="1" applyFill="1" applyAlignment="1">
      <alignment horizontal="left" vertical="center"/>
    </xf>
    <xf numFmtId="3" fontId="0" fillId="16" borderId="1" xfId="0" applyNumberFormat="1" applyFill="1" applyBorder="1" applyAlignment="1">
      <alignment vertical="center" wrapText="1"/>
    </xf>
    <xf numFmtId="0" fontId="32" fillId="16" borderId="1" xfId="0" applyFont="1" applyFill="1" applyBorder="1" applyAlignment="1" applyProtection="1">
      <alignment horizontal="left" vertical="center"/>
      <protection locked="0"/>
    </xf>
    <xf numFmtId="0" fontId="32" fillId="16" borderId="41" xfId="0" applyFont="1" applyFill="1" applyBorder="1" applyAlignment="1" applyProtection="1">
      <alignment horizontal="left" vertical="center"/>
      <protection locked="0"/>
    </xf>
    <xf numFmtId="1" fontId="32" fillId="16" borderId="3" xfId="0" applyNumberFormat="1" applyFont="1" applyFill="1" applyBorder="1" applyAlignment="1" applyProtection="1">
      <alignment horizontal="center" vertical="center"/>
      <protection locked="0"/>
    </xf>
    <xf numFmtId="3" fontId="0" fillId="17" borderId="1" xfId="0" applyNumberFormat="1" applyFill="1" applyBorder="1" applyAlignment="1">
      <alignment vertical="center" wrapText="1"/>
    </xf>
    <xf numFmtId="3" fontId="32" fillId="17" borderId="1" xfId="0" applyNumberFormat="1" applyFont="1" applyFill="1" applyBorder="1" applyAlignment="1">
      <alignment horizontal="center" vertical="center" wrapText="1"/>
    </xf>
    <xf numFmtId="0" fontId="32" fillId="16" borderId="27" xfId="0" applyFont="1" applyFill="1" applyBorder="1" applyAlignment="1" applyProtection="1">
      <alignment horizontal="left" vertical="top"/>
      <protection locked="0"/>
    </xf>
    <xf numFmtId="0" fontId="32" fillId="16" borderId="50" xfId="0" applyFont="1" applyFill="1" applyBorder="1" applyAlignment="1" applyProtection="1">
      <alignment horizontal="left" vertical="top"/>
      <protection locked="0"/>
    </xf>
    <xf numFmtId="0" fontId="32" fillId="16" borderId="41" xfId="0" applyFont="1" applyFill="1" applyBorder="1" applyAlignment="1" applyProtection="1">
      <alignment horizontal="left" vertical="top"/>
      <protection locked="0"/>
    </xf>
    <xf numFmtId="0" fontId="32" fillId="16" borderId="1" xfId="0" applyFont="1" applyFill="1" applyBorder="1" applyAlignment="1" applyProtection="1">
      <alignment horizontal="left" vertical="top"/>
      <protection locked="0"/>
    </xf>
    <xf numFmtId="3" fontId="32" fillId="16" borderId="1" xfId="0" applyNumberFormat="1" applyFont="1" applyFill="1" applyBorder="1" applyAlignment="1" applyProtection="1">
      <alignment horizontal="center"/>
      <protection locked="0"/>
    </xf>
    <xf numFmtId="0" fontId="56" fillId="16" borderId="38" xfId="0" applyFont="1" applyFill="1" applyBorder="1" applyAlignment="1">
      <alignment horizontal="left" vertical="center"/>
    </xf>
    <xf numFmtId="0" fontId="56" fillId="16" borderId="38" xfId="0" applyFont="1" applyFill="1" applyBorder="1" applyAlignment="1">
      <alignment horizontal="center" vertical="center"/>
    </xf>
    <xf numFmtId="0" fontId="56" fillId="18" borderId="38" xfId="0" applyFont="1" applyFill="1" applyBorder="1" applyAlignment="1">
      <alignment horizontal="center" vertical="center"/>
    </xf>
    <xf numFmtId="0" fontId="56" fillId="18" borderId="38" xfId="0" applyFont="1" applyFill="1" applyBorder="1" applyAlignment="1">
      <alignment horizontal="left" vertical="center"/>
    </xf>
    <xf numFmtId="0" fontId="0" fillId="16" borderId="0" xfId="0" applyFill="1"/>
    <xf numFmtId="3" fontId="32" fillId="16" borderId="1" xfId="0" applyNumberFormat="1" applyFont="1" applyFill="1" applyBorder="1" applyAlignment="1" applyProtection="1">
      <alignment vertical="center" wrapText="1"/>
      <protection locked="0"/>
    </xf>
    <xf numFmtId="175" fontId="32" fillId="16" borderId="1" xfId="0" applyNumberFormat="1" applyFont="1" applyFill="1" applyBorder="1" applyAlignment="1" applyProtection="1">
      <alignment vertical="center" wrapText="1"/>
      <protection locked="0"/>
    </xf>
    <xf numFmtId="174" fontId="32" fillId="16" borderId="1" xfId="0" applyNumberFormat="1" applyFont="1" applyFill="1" applyBorder="1" applyAlignment="1" applyProtection="1">
      <alignment vertical="center" wrapText="1"/>
      <protection locked="0"/>
    </xf>
    <xf numFmtId="4" fontId="32" fillId="16" borderId="1" xfId="0" applyNumberFormat="1" applyFont="1" applyFill="1" applyBorder="1" applyAlignment="1" applyProtection="1">
      <alignment vertical="center" wrapText="1"/>
      <protection locked="0"/>
    </xf>
    <xf numFmtId="9" fontId="32" fillId="16" borderId="1" xfId="3" applyFont="1" applyFill="1" applyBorder="1" applyAlignment="1" applyProtection="1">
      <alignment vertical="center" wrapText="1"/>
      <protection locked="0"/>
    </xf>
    <xf numFmtId="168" fontId="32" fillId="16" borderId="1" xfId="0" applyNumberFormat="1" applyFont="1" applyFill="1" applyBorder="1" applyAlignment="1" applyProtection="1">
      <alignment vertical="center" wrapText="1"/>
      <protection locked="0"/>
    </xf>
    <xf numFmtId="164" fontId="32" fillId="16" borderId="1" xfId="3" applyNumberFormat="1" applyFont="1" applyFill="1" applyBorder="1" applyAlignment="1" applyProtection="1">
      <alignment vertical="center" wrapText="1"/>
      <protection locked="0"/>
    </xf>
  </cellXfs>
  <cellStyles count="6">
    <cellStyle name="Hyperlink" xfId="5" builtinId="8"/>
    <cellStyle name="Hyperlink 3" xfId="4" xr:uid="{4895020B-867A-48BD-9B5B-17A60D7074DB}"/>
    <cellStyle name="Normal" xfId="0" builtinId="0"/>
    <cellStyle name="Normal 2" xfId="1" xr:uid="{E41E4FC3-5DCA-489B-8351-967282732258}"/>
    <cellStyle name="Percent" xfId="3" builtinId="5"/>
    <cellStyle name="Percent 2" xfId="2" xr:uid="{85210B41-A862-4EEC-B52A-3005AFDF4BA7}"/>
  </cellStyles>
  <dxfs count="10">
    <dxf>
      <fill>
        <patternFill>
          <bgColor theme="5" tint="0.79998168889431442"/>
        </patternFill>
      </fill>
    </dxf>
    <dxf>
      <fill>
        <patternFill>
          <bgColor theme="9" tint="0.79998168889431442"/>
        </patternFill>
      </fill>
    </dxf>
    <dxf>
      <fill>
        <patternFill>
          <bgColor theme="7" tint="0.59996337778862885"/>
        </patternFill>
      </fill>
    </dxf>
    <dxf>
      <fill>
        <patternFill>
          <bgColor theme="4" tint="0.39994506668294322"/>
        </patternFill>
      </fill>
    </dxf>
    <dxf>
      <font>
        <color rgb="FFFFFF00"/>
      </font>
      <fill>
        <patternFill>
          <bgColor rgb="FFFF0000"/>
        </patternFill>
      </fill>
    </dxf>
    <dxf>
      <font>
        <color theme="0"/>
      </font>
    </dxf>
    <dxf>
      <font>
        <color theme="0"/>
      </font>
    </dxf>
    <dxf>
      <font>
        <color theme="0"/>
      </font>
    </dxf>
    <dxf>
      <font>
        <color rgb="FFFFFF00"/>
      </font>
      <fill>
        <patternFill>
          <bgColor rgb="FFFF0000"/>
        </patternFill>
      </fill>
    </dxf>
    <dxf>
      <font>
        <color theme="0"/>
      </font>
    </dxf>
  </dxfs>
  <tableStyles count="0" defaultTableStyle="TableStyleMedium2" defaultPivotStyle="PivotStyleLight16"/>
  <colors>
    <mruColors>
      <color rgb="FFBAE7EF"/>
      <color rgb="FF006595"/>
      <color rgb="FFBAE4EF"/>
      <color rgb="FF41C4DD"/>
      <color rgb="FFFDB813"/>
      <color rgb="FFBAAF31"/>
      <color rgb="FF60604B"/>
      <color rgb="FF68C2DA"/>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4"/>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Mechanical!$G$28:$G$32</c:f>
              <c:numCache>
                <c:formatCode>General</c:formatCode>
                <c:ptCount val="5"/>
                <c:pt idx="0">
                  <c:v>0</c:v>
                </c:pt>
                <c:pt idx="1">
                  <c:v>0.25</c:v>
                </c:pt>
                <c:pt idx="2">
                  <c:v>0.5</c:v>
                </c:pt>
                <c:pt idx="3">
                  <c:v>0.75</c:v>
                </c:pt>
                <c:pt idx="4">
                  <c:v>1</c:v>
                </c:pt>
              </c:numCache>
            </c:numRef>
          </c:xVal>
          <c:yVal>
            <c:numRef>
              <c:f>Mechanical!$H$28:$H$32</c:f>
              <c:numCache>
                <c:formatCode>0.00000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1F59-4123-B688-5F88ECDF4C7C}"/>
            </c:ext>
          </c:extLst>
        </c:ser>
        <c:ser>
          <c:idx val="1"/>
          <c:order val="1"/>
          <c:tx>
            <c:v>Seg_1</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xVal>
            <c:numRef>
              <c:f>Mechanical!$G$28:$G$29</c:f>
              <c:numCache>
                <c:formatCode>General</c:formatCode>
                <c:ptCount val="2"/>
                <c:pt idx="0">
                  <c:v>0</c:v>
                </c:pt>
                <c:pt idx="1">
                  <c:v>0.25</c:v>
                </c:pt>
              </c:numCache>
            </c:numRef>
          </c:xVal>
          <c:yVal>
            <c:numRef>
              <c:f>Mechanical!$H$28:$H$29</c:f>
              <c:numCache>
                <c:formatCode>0.00000</c:formatCode>
                <c:ptCount val="2"/>
                <c:pt idx="0">
                  <c:v>0</c:v>
                </c:pt>
                <c:pt idx="1">
                  <c:v>0</c:v>
                </c:pt>
              </c:numCache>
            </c:numRef>
          </c:yVal>
          <c:smooth val="0"/>
          <c:extLst>
            <c:ext xmlns:c16="http://schemas.microsoft.com/office/drawing/2014/chart" uri="{C3380CC4-5D6E-409C-BE32-E72D297353CC}">
              <c16:uniqueId val="{00000002-404A-43DD-9B8D-9F671D9528D1}"/>
            </c:ext>
          </c:extLst>
        </c:ser>
        <c:ser>
          <c:idx val="2"/>
          <c:order val="2"/>
          <c:tx>
            <c:v>Seg_2</c:v>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0"/>
          </c:trendline>
          <c:xVal>
            <c:numRef>
              <c:f>Mechanical!$G$29:$G$30</c:f>
              <c:numCache>
                <c:formatCode>General</c:formatCode>
                <c:ptCount val="2"/>
                <c:pt idx="0">
                  <c:v>0.25</c:v>
                </c:pt>
                <c:pt idx="1">
                  <c:v>0.5</c:v>
                </c:pt>
              </c:numCache>
            </c:numRef>
          </c:xVal>
          <c:yVal>
            <c:numRef>
              <c:f>Mechanical!$H$29:$H$30</c:f>
              <c:numCache>
                <c:formatCode>0.00000</c:formatCode>
                <c:ptCount val="2"/>
                <c:pt idx="0">
                  <c:v>0</c:v>
                </c:pt>
                <c:pt idx="1">
                  <c:v>0</c:v>
                </c:pt>
              </c:numCache>
            </c:numRef>
          </c:yVal>
          <c:smooth val="0"/>
          <c:extLst>
            <c:ext xmlns:c16="http://schemas.microsoft.com/office/drawing/2014/chart" uri="{C3380CC4-5D6E-409C-BE32-E72D297353CC}">
              <c16:uniqueId val="{00000003-404A-43DD-9B8D-9F671D9528D1}"/>
            </c:ext>
          </c:extLst>
        </c:ser>
        <c:ser>
          <c:idx val="3"/>
          <c:order val="3"/>
          <c:tx>
            <c:v>Seg_3</c:v>
          </c:tx>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0"/>
            <c:dispEq val="0"/>
          </c:trendline>
          <c:xVal>
            <c:numRef>
              <c:f>Mechanical!$G$30:$G$31</c:f>
              <c:numCache>
                <c:formatCode>General</c:formatCode>
                <c:ptCount val="2"/>
                <c:pt idx="0">
                  <c:v>0.5</c:v>
                </c:pt>
                <c:pt idx="1">
                  <c:v>0.75</c:v>
                </c:pt>
              </c:numCache>
            </c:numRef>
          </c:xVal>
          <c:yVal>
            <c:numRef>
              <c:f>Mechanical!$H$30:$H$31</c:f>
              <c:numCache>
                <c:formatCode>0.00000</c:formatCode>
                <c:ptCount val="2"/>
                <c:pt idx="0">
                  <c:v>0</c:v>
                </c:pt>
                <c:pt idx="1">
                  <c:v>0</c:v>
                </c:pt>
              </c:numCache>
            </c:numRef>
          </c:yVal>
          <c:smooth val="0"/>
          <c:extLst>
            <c:ext xmlns:c16="http://schemas.microsoft.com/office/drawing/2014/chart" uri="{C3380CC4-5D6E-409C-BE32-E72D297353CC}">
              <c16:uniqueId val="{00000004-404A-43DD-9B8D-9F671D9528D1}"/>
            </c:ext>
          </c:extLst>
        </c:ser>
        <c:ser>
          <c:idx val="4"/>
          <c:order val="4"/>
          <c:tx>
            <c:v>Seg_4</c:v>
          </c:tx>
          <c:spPr>
            <a:ln w="25400" cap="rnd">
              <a:no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linear"/>
            <c:dispRSqr val="0"/>
            <c:dispEq val="0"/>
          </c:trendline>
          <c:xVal>
            <c:numRef>
              <c:f>Mechanical!$G$31:$G$32</c:f>
              <c:numCache>
                <c:formatCode>General</c:formatCode>
                <c:ptCount val="2"/>
                <c:pt idx="0">
                  <c:v>0.75</c:v>
                </c:pt>
                <c:pt idx="1">
                  <c:v>1</c:v>
                </c:pt>
              </c:numCache>
            </c:numRef>
          </c:xVal>
          <c:yVal>
            <c:numRef>
              <c:f>Mechanical!$H$31:$H$32</c:f>
              <c:numCache>
                <c:formatCode>0.00000</c:formatCode>
                <c:ptCount val="2"/>
                <c:pt idx="0">
                  <c:v>0</c:v>
                </c:pt>
                <c:pt idx="1">
                  <c:v>0</c:v>
                </c:pt>
              </c:numCache>
            </c:numRef>
          </c:yVal>
          <c:smooth val="0"/>
          <c:extLst>
            <c:ext xmlns:c16="http://schemas.microsoft.com/office/drawing/2014/chart" uri="{C3380CC4-5D6E-409C-BE32-E72D297353CC}">
              <c16:uniqueId val="{00000005-404A-43DD-9B8D-9F671D9528D1}"/>
            </c:ext>
          </c:extLst>
        </c:ser>
        <c:ser>
          <c:idx val="5"/>
          <c:order val="5"/>
          <c:tx>
            <c:v>Test</c:v>
          </c:tx>
          <c:spPr>
            <a:ln w="25400" cap="rnd">
              <a:noFill/>
              <a:round/>
            </a:ln>
            <a:effectLst/>
          </c:spPr>
          <c:marker>
            <c:symbol val="circle"/>
            <c:size val="5"/>
            <c:spPr>
              <a:solidFill>
                <a:schemeClr val="accent6"/>
              </a:solidFill>
              <a:ln w="9525">
                <a:solidFill>
                  <a:schemeClr val="accent6"/>
                </a:solidFill>
              </a:ln>
              <a:effectLst/>
            </c:spPr>
          </c:marker>
          <c:xVal>
            <c:numRef>
              <c:f>Mechanical!$R$3:$R$26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xVal>
          <c:yVal>
            <c:numRef>
              <c:f>Mechanical!$X$3:$X$26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yVal>
          <c:smooth val="0"/>
          <c:extLst>
            <c:ext xmlns:c16="http://schemas.microsoft.com/office/drawing/2014/chart" uri="{C3380CC4-5D6E-409C-BE32-E72D297353CC}">
              <c16:uniqueId val="{0000000A-404A-43DD-9B8D-9F671D9528D1}"/>
            </c:ext>
          </c:extLst>
        </c:ser>
        <c:ser>
          <c:idx val="6"/>
          <c:order val="6"/>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Mechanical!$R$3:$R$26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xVal>
          <c:yVal>
            <c:numRef>
              <c:f>Mechanical!$S$3:$S$26</c:f>
              <c:numCache>
                <c:formatCode>0.000000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yVal>
          <c:smooth val="0"/>
          <c:extLst>
            <c:ext xmlns:c16="http://schemas.microsoft.com/office/drawing/2014/chart" uri="{C3380CC4-5D6E-409C-BE32-E72D297353CC}">
              <c16:uniqueId val="{0000000B-404A-43DD-9B8D-9F671D9528D1}"/>
            </c:ext>
          </c:extLst>
        </c:ser>
        <c:dLbls>
          <c:showLegendKey val="0"/>
          <c:showVal val="0"/>
          <c:showCatName val="0"/>
          <c:showSerName val="0"/>
          <c:showPercent val="0"/>
          <c:showBubbleSize val="0"/>
        </c:dLbls>
        <c:axId val="613432992"/>
        <c:axId val="1701849344"/>
      </c:scatterChart>
      <c:valAx>
        <c:axId val="6134329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1849344"/>
        <c:crosses val="autoZero"/>
        <c:crossBetween val="midCat"/>
      </c:valAx>
      <c:valAx>
        <c:axId val="1701849344"/>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34329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chart" Target="../charts/chart1.xml"/><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23</xdr:col>
      <xdr:colOff>0</xdr:colOff>
      <xdr:row>1</xdr:row>
      <xdr:rowOff>0</xdr:rowOff>
    </xdr:from>
    <xdr:to>
      <xdr:col>28</xdr:col>
      <xdr:colOff>210312</xdr:colOff>
      <xdr:row>3</xdr:row>
      <xdr:rowOff>80010</xdr:rowOff>
    </xdr:to>
    <xdr:pic>
      <xdr:nvPicPr>
        <xdr:cNvPr id="2" name="Picture 204">
          <a:extLst>
            <a:ext uri="{FF2B5EF4-FFF2-40B4-BE49-F238E27FC236}">
              <a16:creationId xmlns:a16="http://schemas.microsoft.com/office/drawing/2014/main" id="{2D421BA6-1C17-462D-A099-D9AD4475A3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180975"/>
          <a:ext cx="1400937" cy="597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0</xdr:row>
      <xdr:rowOff>381000</xdr:rowOff>
    </xdr:from>
    <xdr:ext cx="184731" cy="264560"/>
    <xdr:sp macro="" textlink="">
      <xdr:nvSpPr>
        <xdr:cNvPr id="2" name="TextBox 1">
          <a:extLst>
            <a:ext uri="{FF2B5EF4-FFF2-40B4-BE49-F238E27FC236}">
              <a16:creationId xmlns:a16="http://schemas.microsoft.com/office/drawing/2014/main" id="{E42BE4D2-A255-4805-92C9-5F56D0EBFCE2}"/>
            </a:ext>
          </a:extLst>
        </xdr:cNvPr>
        <xdr:cNvSpPr txBox="1"/>
      </xdr:nvSpPr>
      <xdr:spPr>
        <a:xfrm>
          <a:off x="18954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0</xdr:row>
      <xdr:rowOff>381000</xdr:rowOff>
    </xdr:from>
    <xdr:ext cx="184731" cy="264560"/>
    <xdr:sp macro="" textlink="">
      <xdr:nvSpPr>
        <xdr:cNvPr id="3" name="TextBox 2">
          <a:extLst>
            <a:ext uri="{FF2B5EF4-FFF2-40B4-BE49-F238E27FC236}">
              <a16:creationId xmlns:a16="http://schemas.microsoft.com/office/drawing/2014/main" id="{8F3CEC15-47A7-418A-98DC-346D0444F2BC}"/>
            </a:ext>
          </a:extLst>
        </xdr:cNvPr>
        <xdr:cNvSpPr txBox="1"/>
      </xdr:nvSpPr>
      <xdr:spPr>
        <a:xfrm>
          <a:off x="30289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9</xdr:col>
      <xdr:colOff>0</xdr:colOff>
      <xdr:row>17</xdr:row>
      <xdr:rowOff>0</xdr:rowOff>
    </xdr:from>
    <xdr:to>
      <xdr:col>9</xdr:col>
      <xdr:colOff>0</xdr:colOff>
      <xdr:row>18</xdr:row>
      <xdr:rowOff>120650</xdr:rowOff>
    </xdr:to>
    <xdr:sp macro="" textlink="">
      <xdr:nvSpPr>
        <xdr:cNvPr id="2049" name="AutoShape 1">
          <a:extLst>
            <a:ext uri="{FF2B5EF4-FFF2-40B4-BE49-F238E27FC236}">
              <a16:creationId xmlns:a16="http://schemas.microsoft.com/office/drawing/2014/main" id="{374432D9-30AB-4CFA-9161-25C2D0DE3CF5}"/>
            </a:ext>
          </a:extLst>
        </xdr:cNvPr>
        <xdr:cNvSpPr>
          <a:spLocks noChangeAspect="1" noChangeArrowheads="1"/>
        </xdr:cNvSpPr>
      </xdr:nvSpPr>
      <xdr:spPr bwMode="auto">
        <a:xfrm>
          <a:off x="8248650"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18</xdr:row>
      <xdr:rowOff>0</xdr:rowOff>
    </xdr:from>
    <xdr:to>
      <xdr:col>9</xdr:col>
      <xdr:colOff>0</xdr:colOff>
      <xdr:row>19</xdr:row>
      <xdr:rowOff>123825</xdr:rowOff>
    </xdr:to>
    <xdr:sp macro="" textlink="">
      <xdr:nvSpPr>
        <xdr:cNvPr id="2050" name="AutoShape 2">
          <a:extLst>
            <a:ext uri="{FF2B5EF4-FFF2-40B4-BE49-F238E27FC236}">
              <a16:creationId xmlns:a16="http://schemas.microsoft.com/office/drawing/2014/main" id="{11A2EAA4-928E-455D-AB37-2C838E3B188D}"/>
            </a:ext>
          </a:extLst>
        </xdr:cNvPr>
        <xdr:cNvSpPr>
          <a:spLocks noChangeAspect="1" noChangeArrowheads="1"/>
        </xdr:cNvSpPr>
      </xdr:nvSpPr>
      <xdr:spPr bwMode="auto">
        <a:xfrm>
          <a:off x="8248650" y="338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238125</xdr:colOff>
      <xdr:row>16</xdr:row>
      <xdr:rowOff>47625</xdr:rowOff>
    </xdr:from>
    <xdr:to>
      <xdr:col>8</xdr:col>
      <xdr:colOff>254000</xdr:colOff>
      <xdr:row>40</xdr:row>
      <xdr:rowOff>0</xdr:rowOff>
    </xdr:to>
    <xdr:sp macro="" textlink="">
      <xdr:nvSpPr>
        <xdr:cNvPr id="11" name="TextBox 8">
          <a:extLst>
            <a:ext uri="{FF2B5EF4-FFF2-40B4-BE49-F238E27FC236}">
              <a16:creationId xmlns:a16="http://schemas.microsoft.com/office/drawing/2014/main" id="{8D2F6501-0E87-4740-AC04-986720404519}"/>
            </a:ext>
          </a:extLst>
        </xdr:cNvPr>
        <xdr:cNvSpPr txBox="1"/>
      </xdr:nvSpPr>
      <xdr:spPr>
        <a:xfrm>
          <a:off x="238125" y="3171825"/>
          <a:ext cx="6997700" cy="4835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Data Center offering provides incentives for energy savings associated with IT cooling system and electrical system design. For building modeling or spreadsheet calculations, all other building characteristics must be modeled as-designed. The Data Center offering does not include energy savings or incentives associated with the building envelope, non-IT heating, cooling, and ventilation, service water heating, lighting, or any other equipment not directly related to the IT load. Contact a Program representative for more information. If a mixed-use building project is also enrolling in the Whole Building offering, please consult with the Program.</a:t>
          </a:r>
          <a:endParaRPr lang="en-US" sz="900" b="0">
            <a:solidFill>
              <a:sysClr val="windowText" lastClr="000000"/>
            </a:solidFill>
            <a:effectLst/>
            <a:latin typeface="Arial" panose="020B0604020202020204" pitchFamily="34" charset="0"/>
            <a:ea typeface="+mn-ea"/>
            <a:cs typeface="Arial" panose="020B0604020202020204" pitchFamily="34" charset="0"/>
          </a:endParaRPr>
        </a:p>
        <a:p>
          <a:endParaRPr lang="en-US" sz="900" b="0">
            <a:solidFill>
              <a:sysClr val="windowText" lastClr="000000"/>
            </a:solidFill>
            <a:effectLst/>
            <a:latin typeface="Arial" panose="020B0604020202020204" pitchFamily="34" charset="0"/>
            <a:ea typeface="+mn-ea"/>
            <a:cs typeface="Arial" panose="020B0604020202020204" pitchFamily="34" charset="0"/>
          </a:endParaRPr>
        </a:p>
        <a:p>
          <a:r>
            <a:rPr lang="en-US" sz="900" b="1">
              <a:solidFill>
                <a:sysClr val="windowText" lastClr="000000"/>
              </a:solidFill>
              <a:effectLst/>
              <a:latin typeface="Arial" panose="020B0604020202020204" pitchFamily="34" charset="0"/>
              <a:ea typeface="+mn-ea"/>
              <a:cs typeface="Arial" panose="020B0604020202020204" pitchFamily="34" charset="0"/>
            </a:rPr>
            <a:t>Multiple Use Projects</a:t>
          </a:r>
          <a:endParaRPr lang="en-US" sz="900">
            <a:solidFill>
              <a:sysClr val="windowText" lastClr="000000"/>
            </a:solidFill>
            <a:effectLst/>
            <a:latin typeface="Arial" panose="020B0604020202020204" pitchFamily="34" charset="0"/>
            <a:ea typeface="+mn-ea"/>
            <a:cs typeface="Arial" panose="020B0604020202020204" pitchFamily="34" charset="0"/>
          </a:endParaRPr>
        </a:p>
        <a:p>
          <a:r>
            <a:rPr lang="en-US" sz="900">
              <a:solidFill>
                <a:sysClr val="windowText" lastClr="000000"/>
              </a:solidFill>
              <a:effectLst/>
              <a:latin typeface="Arial" panose="020B0604020202020204" pitchFamily="34" charset="0"/>
              <a:ea typeface="+mn-ea"/>
              <a:cs typeface="Arial" panose="020B0604020202020204" pitchFamily="34" charset="0"/>
            </a:rPr>
            <a:t>Any space within a mixed-use building (e.g., office space with data center) that is regulated by 90.4-2019 is eligible to use the Data Center offering. That is, any space(s) with an IT load that exceeds 10 kW.</a:t>
          </a:r>
        </a:p>
        <a:p>
          <a:endParaRPr lang="en-US" sz="900">
            <a:solidFill>
              <a:sysClr val="windowText" lastClr="000000"/>
            </a:solidFill>
            <a:effectLst/>
            <a:latin typeface="Arial" panose="020B0604020202020204" pitchFamily="34" charset="0"/>
            <a:ea typeface="+mn-ea"/>
            <a:cs typeface="Arial" panose="020B0604020202020204" pitchFamily="34" charset="0"/>
          </a:endParaRPr>
        </a:p>
        <a:p>
          <a:r>
            <a:rPr lang="en-US" sz="900" b="1">
              <a:solidFill>
                <a:sysClr val="windowText" lastClr="000000"/>
              </a:solidFill>
              <a:effectLst/>
              <a:latin typeface="Arial" panose="020B0604020202020204" pitchFamily="34" charset="0"/>
              <a:ea typeface="+mn-ea"/>
              <a:cs typeface="Arial" panose="020B0604020202020204" pitchFamily="34" charset="0"/>
            </a:rPr>
            <a:t>Phased Data Center Build-Outs</a:t>
          </a:r>
          <a:endParaRPr lang="en-US" sz="900">
            <a:solidFill>
              <a:sysClr val="windowText" lastClr="000000"/>
            </a:solidFill>
            <a:effectLst/>
            <a:latin typeface="Arial" panose="020B0604020202020204" pitchFamily="34" charset="0"/>
            <a:ea typeface="+mn-ea"/>
            <a:cs typeface="Arial" panose="020B0604020202020204" pitchFamily="34" charset="0"/>
          </a:endParaRPr>
        </a:p>
        <a:p>
          <a:r>
            <a:rPr lang="en-US" sz="900">
              <a:solidFill>
                <a:sysClr val="windowText" lastClr="000000"/>
              </a:solidFill>
              <a:effectLst/>
              <a:latin typeface="Arial" panose="020B0604020202020204" pitchFamily="34" charset="0"/>
              <a:ea typeface="+mn-ea"/>
              <a:cs typeface="Arial" panose="020B0604020202020204" pitchFamily="34" charset="0"/>
            </a:rPr>
            <a:t>Phased data center build-outs require additional consideration to ensure the appropriate version of ASHRAE 90.4 is being used for Program offering participation purposes. The Data Center offering’s savings calculations and incentive payment schedule will also depend on the project’s phasing. Following Figure C-3 of 90.4-2019 Informative Appendix C, baseline selection and incentive calculations and potential payment schedules will be determined by the Program based on the project’s build-out and phasing schedule. See the 520DC incentive application for additional details.  </a:t>
          </a:r>
        </a:p>
        <a:p>
          <a:r>
            <a:rPr lang="en-US" sz="900">
              <a:solidFill>
                <a:sysClr val="windowText" lastClr="000000"/>
              </a:solidFill>
              <a:effectLst/>
              <a:latin typeface="Arial" panose="020B0604020202020204" pitchFamily="34" charset="0"/>
              <a:ea typeface="+mn-ea"/>
              <a:cs typeface="Arial" panose="020B0604020202020204" pitchFamily="34" charset="0"/>
            </a:rPr>
            <a:t> </a:t>
          </a:r>
        </a:p>
        <a:p>
          <a:pPr lvl="1"/>
          <a:r>
            <a:rPr lang="en-US" sz="900" i="1" u="sng">
              <a:solidFill>
                <a:sysClr val="windowText" lastClr="000000"/>
              </a:solidFill>
              <a:effectLst/>
              <a:latin typeface="Arial" panose="020B0604020202020204" pitchFamily="34" charset="0"/>
              <a:ea typeface="+mn-ea"/>
              <a:cs typeface="Arial" panose="020B0604020202020204" pitchFamily="34" charset="0"/>
            </a:rPr>
            <a:t>Full build-out</a:t>
          </a:r>
          <a:r>
            <a:rPr lang="en-US" sz="900">
              <a:solidFill>
                <a:sysClr val="windowText" lastClr="000000"/>
              </a:solidFill>
              <a:effectLst/>
              <a:latin typeface="Arial" panose="020B0604020202020204" pitchFamily="34" charset="0"/>
              <a:ea typeface="+mn-ea"/>
              <a:cs typeface="Arial" panose="020B0604020202020204" pitchFamily="34" charset="0"/>
            </a:rPr>
            <a:t>:</a:t>
          </a:r>
          <a:r>
            <a:rPr lang="en-US" sz="900" baseline="0">
              <a:solidFill>
                <a:sysClr val="windowText" lastClr="000000"/>
              </a:solidFill>
              <a:effectLst/>
              <a:latin typeface="Arial" panose="020B0604020202020204" pitchFamily="34" charset="0"/>
              <a:ea typeface="+mn-ea"/>
              <a:cs typeface="Arial" panose="020B0604020202020204" pitchFamily="34" charset="0"/>
            </a:rPr>
            <a:t>  Projects where the permitted design includes all data center white space and associated mechanical and electrical equipment. All mechanical and electrical equipment needed for the full ITE load will be installed at initial construction, although ITE equipment may be installed on a ramping schedule. Project should enroll one project for the total design ITE load.</a:t>
          </a:r>
        </a:p>
        <a:p>
          <a:pPr lvl="1"/>
          <a:endParaRPr lang="en-US" sz="900">
            <a:solidFill>
              <a:sysClr val="windowText" lastClr="000000"/>
            </a:solidFill>
            <a:effectLst/>
            <a:latin typeface="Arial" panose="020B0604020202020204" pitchFamily="34" charset="0"/>
            <a:ea typeface="+mn-ea"/>
            <a:cs typeface="Arial" panose="020B0604020202020204" pitchFamily="34" charset="0"/>
          </a:endParaRPr>
        </a:p>
        <a:p>
          <a:pPr lvl="1"/>
          <a:r>
            <a:rPr lang="en-US" sz="900" i="1" u="sng">
              <a:solidFill>
                <a:sysClr val="windowText" lastClr="000000"/>
              </a:solidFill>
              <a:effectLst/>
              <a:latin typeface="Arial" panose="020B0604020202020204" pitchFamily="34" charset="0"/>
              <a:ea typeface="+mn-ea"/>
              <a:cs typeface="Arial" panose="020B0604020202020204" pitchFamily="34" charset="0"/>
            </a:rPr>
            <a:t>Scaled build-out</a:t>
          </a:r>
          <a:r>
            <a:rPr lang="en-US" sz="900">
              <a:solidFill>
                <a:sysClr val="windowText" lastClr="000000"/>
              </a:solidFill>
              <a:effectLst/>
              <a:latin typeface="Arial" panose="020B0604020202020204" pitchFamily="34" charset="0"/>
              <a:ea typeface="+mn-ea"/>
              <a:cs typeface="Arial" panose="020B0604020202020204" pitchFamily="34" charset="0"/>
            </a:rPr>
            <a:t>:</a:t>
          </a:r>
          <a:r>
            <a:rPr lang="en-US" sz="900" baseline="0">
              <a:solidFill>
                <a:sysClr val="windowText" lastClr="000000"/>
              </a:solidFill>
              <a:effectLst/>
              <a:latin typeface="Arial" panose="020B0604020202020204" pitchFamily="34" charset="0"/>
              <a:ea typeface="+mn-ea"/>
              <a:cs typeface="Arial" panose="020B0604020202020204" pitchFamily="34" charset="0"/>
            </a:rPr>
            <a:t>  projects where the design documents cover all mechanical and electrical systems serving the total ITE design load but where installation of the mechanical and electrical equipment may occur in phases. Project should enroll the full project but installation incentives will be calculated for each phase of the project, based on timing of installation of mechanical and electrical equipment.</a:t>
          </a:r>
        </a:p>
        <a:p>
          <a:pPr lvl="1"/>
          <a:r>
            <a:rPr lang="en-US" sz="900" baseline="0">
              <a:solidFill>
                <a:sysClr val="windowText" lastClr="000000"/>
              </a:solidFill>
              <a:effectLst/>
              <a:latin typeface="Arial" panose="020B0604020202020204" pitchFamily="34" charset="0"/>
              <a:ea typeface="+mn-ea"/>
              <a:cs typeface="Arial" panose="020B0604020202020204" pitchFamily="34" charset="0"/>
            </a:rPr>
            <a:t> </a:t>
          </a:r>
          <a:endParaRPr lang="en-US" sz="900">
            <a:solidFill>
              <a:sysClr val="windowText" lastClr="000000"/>
            </a:solidFill>
            <a:effectLst/>
            <a:latin typeface="Arial" panose="020B0604020202020204" pitchFamily="34" charset="0"/>
            <a:ea typeface="+mn-ea"/>
            <a:cs typeface="Arial" panose="020B0604020202020204" pitchFamily="34" charset="0"/>
          </a:endParaRPr>
        </a:p>
        <a:p>
          <a:pPr lvl="1"/>
          <a:r>
            <a:rPr lang="en-US" sz="900" i="1" u="sng">
              <a:solidFill>
                <a:sysClr val="windowText" lastClr="000000"/>
              </a:solidFill>
              <a:effectLst/>
              <a:latin typeface="Arial" panose="020B0604020202020204" pitchFamily="34" charset="0"/>
              <a:ea typeface="+mn-ea"/>
              <a:cs typeface="Arial" panose="020B0604020202020204" pitchFamily="34" charset="0"/>
            </a:rPr>
            <a:t>Modular Build-out</a:t>
          </a:r>
          <a:r>
            <a:rPr lang="en-US" sz="900">
              <a:solidFill>
                <a:sysClr val="windowText" lastClr="000000"/>
              </a:solidFill>
              <a:effectLst/>
              <a:latin typeface="Arial" panose="020B0604020202020204" pitchFamily="34" charset="0"/>
              <a:ea typeface="+mn-ea"/>
              <a:cs typeface="Arial" panose="020B0604020202020204" pitchFamily="34" charset="0"/>
            </a:rPr>
            <a:t>:  projects where the design is for a portion of the total white space should submit a </a:t>
          </a:r>
          <a:r>
            <a:rPr lang="en-US" sz="900" b="1" i="1">
              <a:solidFill>
                <a:sysClr val="windowText" lastClr="000000"/>
              </a:solidFill>
              <a:effectLst/>
              <a:latin typeface="Arial" panose="020B0604020202020204" pitchFamily="34" charset="0"/>
              <a:ea typeface="+mn-ea"/>
              <a:cs typeface="Arial" panose="020B0604020202020204" pitchFamily="34" charset="0"/>
            </a:rPr>
            <a:t>Project Enrollment Applications (Form 510A)</a:t>
          </a:r>
          <a:r>
            <a:rPr lang="en-US" sz="900">
              <a:solidFill>
                <a:sysClr val="windowText" lastClr="000000"/>
              </a:solidFill>
              <a:effectLst/>
              <a:latin typeface="Arial" panose="020B0604020202020204" pitchFamily="34" charset="0"/>
              <a:ea typeface="+mn-ea"/>
              <a:cs typeface="Arial" panose="020B0604020202020204" pitchFamily="34" charset="0"/>
            </a:rPr>
            <a:t> and </a:t>
          </a:r>
          <a:r>
            <a:rPr lang="en-US" sz="900" b="1" i="1">
              <a:solidFill>
                <a:sysClr val="windowText" lastClr="000000"/>
              </a:solidFill>
              <a:effectLst/>
              <a:latin typeface="Arial" panose="020B0604020202020204" pitchFamily="34" charset="0"/>
              <a:ea typeface="+mn-ea"/>
              <a:cs typeface="Arial" panose="020B0604020202020204" pitchFamily="34" charset="0"/>
            </a:rPr>
            <a:t>Data Center Multi-Incentive Applicasion (Form 520DC)</a:t>
          </a:r>
          <a:r>
            <a:rPr lang="en-US" sz="900">
              <a:solidFill>
                <a:sysClr val="windowText" lastClr="000000"/>
              </a:solidFill>
              <a:effectLst/>
              <a:latin typeface="Arial" panose="020B0604020202020204" pitchFamily="34" charset="0"/>
              <a:ea typeface="+mn-ea"/>
              <a:cs typeface="Arial" panose="020B0604020202020204" pitchFamily="34" charset="0"/>
            </a:rPr>
            <a:t> for each design module, as the timing of each build-out could impact the version of ASHRAE 90.4 that is in effect. Each portion of the modular build-out will be further defined as a full or scaled build-out.</a:t>
          </a:r>
        </a:p>
        <a:p>
          <a:endParaRPr lang="en-US" sz="1100">
            <a:solidFill>
              <a:sysClr val="windowText" lastClr="000000"/>
            </a:solidFill>
          </a:endParaRPr>
        </a:p>
        <a:p>
          <a:r>
            <a:rPr kumimoji="0" lang="en-US" sz="9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See </a:t>
          </a:r>
          <a:r>
            <a:rPr kumimoji="0" lang="en-US" sz="900" b="1" i="1"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Data Center Multi-Incentive Application (Form 520DC)</a:t>
          </a:r>
          <a:r>
            <a:rPr kumimoji="0" lang="en-US" sz="9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 for details on incentive reservation and payment requirements.</a:t>
          </a:r>
        </a:p>
      </xdr:txBody>
    </xdr:sp>
    <xdr:clientData/>
  </xdr:twoCellAnchor>
  <xdr:twoCellAnchor>
    <xdr:from>
      <xdr:col>0</xdr:col>
      <xdr:colOff>301625</xdr:colOff>
      <xdr:row>3</xdr:row>
      <xdr:rowOff>104775</xdr:rowOff>
    </xdr:from>
    <xdr:to>
      <xdr:col>7</xdr:col>
      <xdr:colOff>952500</xdr:colOff>
      <xdr:row>13</xdr:row>
      <xdr:rowOff>153745</xdr:rowOff>
    </xdr:to>
    <xdr:sp macro="" textlink="">
      <xdr:nvSpPr>
        <xdr:cNvPr id="12" name="TextBox 11">
          <a:extLst>
            <a:ext uri="{FF2B5EF4-FFF2-40B4-BE49-F238E27FC236}">
              <a16:creationId xmlns:a16="http://schemas.microsoft.com/office/drawing/2014/main" id="{DD4B11A7-F332-4988-A5A3-2C868859BF17}"/>
            </a:ext>
          </a:extLst>
        </xdr:cNvPr>
        <xdr:cNvSpPr txBox="1"/>
      </xdr:nvSpPr>
      <xdr:spPr>
        <a:xfrm>
          <a:off x="301625" y="723900"/>
          <a:ext cx="6985000" cy="185872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noProof="0">
              <a:solidFill>
                <a:schemeClr val="dk1"/>
              </a:solidFill>
              <a:effectLst/>
              <a:latin typeface="Arial" panose="020B0604020202020204" pitchFamily="34" charset="0"/>
              <a:ea typeface="+mn-ea"/>
              <a:cs typeface="Arial" panose="020B0604020202020204" pitchFamily="34" charset="0"/>
            </a:rPr>
            <a:t>Energy Trust of Oregon’s Data Center offering is designed to estimate and incentivize savings for data centers that are less energy-intensive than required by the 2019 Oregon Zero Energy Ready Commercial Code and the 2021 Oregon Energy Efficiency Specialty Code (OEESC). The OEESC requires the cooling system, power and electrical distribution systems serving data centers to meet the requirements of ASHRAE Standard 90.4-2019. This New Buildings program (Program) offering is designed to align with standard 90.4. Incentive calculations are based on efficient design as determined by reduced energy use compared to baseline values set in 90.4. </a:t>
          </a:r>
        </a:p>
        <a:p>
          <a:pPr marL="0" marR="0" lvl="0" indent="0" defTabSz="914400" eaLnBrk="1" fontAlgn="auto" latinLnBrk="0" hangingPunct="1">
            <a:lnSpc>
              <a:spcPct val="100000"/>
            </a:lnSpc>
            <a:spcBef>
              <a:spcPts val="0"/>
            </a:spcBef>
            <a:spcAft>
              <a:spcPts val="0"/>
            </a:spcAft>
            <a:buClrTx/>
            <a:buSzTx/>
            <a:buFontTx/>
            <a:buNone/>
            <a:tabLst/>
            <a:defRPr/>
          </a:pPr>
          <a:endParaRPr lang="en-US" sz="900" noProof="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noProof="0">
              <a:solidFill>
                <a:schemeClr val="dk1"/>
              </a:solidFill>
              <a:effectLst/>
              <a:latin typeface="Arial" panose="020B0604020202020204" pitchFamily="34" charset="0"/>
              <a:ea typeface="+mn-ea"/>
              <a:cs typeface="Arial" panose="020B0604020202020204" pitchFamily="34" charset="0"/>
            </a:rPr>
            <a:t>To participate, an estimate of the proposed data center project’s ITE capacity and loading over the first two years of operation must be submitted to the Program. To estimate energy savings for mechanical cooling, submit energy models or spreadsheet calculations of the annual mechanical cooling load for four ITE load conditions (25%, 50%, 75%, and 100%), consistent with requirements to calculate the mechanical load component (MLC) per 90.4-2019 §6.5, and all mechanical plans, schedules, and submittals for the associated IT cooling system. To estimate energy savings for the electrical system, submit electrical system plans, schedules, and other relevant documentation necessary to calculate the data center’s electrical loss component (ELC) per 90.4-2019 </a:t>
          </a:r>
          <a:r>
            <a:rPr lang="en-US" sz="1100">
              <a:effectLst/>
              <a:latin typeface="+mn-lt"/>
              <a:ea typeface="+mn-ea"/>
              <a:cs typeface="+mn-cs"/>
            </a:rPr>
            <a:t>§</a:t>
          </a:r>
          <a:r>
            <a:rPr lang="en-US" sz="900" noProof="0">
              <a:solidFill>
                <a:schemeClr val="dk1"/>
              </a:solidFill>
              <a:effectLst/>
              <a:latin typeface="Arial" panose="020B0604020202020204" pitchFamily="34" charset="0"/>
              <a:ea typeface="+mn-ea"/>
              <a:cs typeface="Arial" panose="020B0604020202020204" pitchFamily="34" charset="0"/>
            </a:rPr>
            <a:t>8.4.</a:t>
          </a:r>
        </a:p>
      </xdr:txBody>
    </xdr:sp>
    <xdr:clientData/>
  </xdr:twoCellAnchor>
  <xdr:twoCellAnchor>
    <xdr:from>
      <xdr:col>1</xdr:col>
      <xdr:colOff>25400</xdr:colOff>
      <xdr:row>42</xdr:row>
      <xdr:rowOff>95249</xdr:rowOff>
    </xdr:from>
    <xdr:to>
      <xdr:col>8</xdr:col>
      <xdr:colOff>28575</xdr:colOff>
      <xdr:row>79</xdr:row>
      <xdr:rowOff>57149</xdr:rowOff>
    </xdr:to>
    <xdr:sp macro="" textlink="">
      <xdr:nvSpPr>
        <xdr:cNvPr id="13" name="TextBox 9">
          <a:extLst>
            <a:ext uri="{FF2B5EF4-FFF2-40B4-BE49-F238E27FC236}">
              <a16:creationId xmlns:a16="http://schemas.microsoft.com/office/drawing/2014/main" id="{FBC10D4A-C884-4091-A733-57C4DCDCB168}"/>
            </a:ext>
          </a:extLst>
        </xdr:cNvPr>
        <xdr:cNvSpPr txBox="1"/>
      </xdr:nvSpPr>
      <xdr:spPr>
        <a:xfrm>
          <a:off x="358775" y="10487024"/>
          <a:ext cx="7004050" cy="6657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Assumptions on Data Center Loads</a:t>
          </a:r>
          <a:endParaRPr kumimoji="0" lang="en-US"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Based on past data center project experience, the Program </a:t>
          </a:r>
          <a:r>
            <a:rPr kumimoji="0" lang="en-US"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assumes that data centers will operate at 50% of the given design IT load</a:t>
          </a:r>
          <a:r>
            <a:rPr kumimoji="0" lang="en-US"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unless supporting documentation can be provided that demonstrates a higher loading will be achieved. Additionally, data center projects may take a year or more to become fully utilized. As such, a 24-month ramping schedule must be provided for purposes of calculating the average annual savings for the first two years of operation. If no ramping schedule is provided, the Program will assume a linear increase in load from zero to 50% of the design load after 24 months. Please contact the a Program representative for additional details.</a:t>
          </a:r>
        </a:p>
        <a:p>
          <a:endParaRPr lang="en-US" sz="900" b="0">
            <a:solidFill>
              <a:schemeClr val="dk1"/>
            </a:solidFill>
            <a:effectLst/>
            <a:latin typeface="Arial" panose="020B0604020202020204" pitchFamily="34" charset="0"/>
            <a:ea typeface="+mn-ea"/>
            <a:cs typeface="Arial" panose="020B0604020202020204" pitchFamily="34" charset="0"/>
          </a:endParaRPr>
        </a:p>
        <a:p>
          <a:r>
            <a:rPr lang="en-US" sz="900" b="1">
              <a:solidFill>
                <a:schemeClr val="dk1"/>
              </a:solidFill>
              <a:effectLst/>
              <a:latin typeface="Arial" panose="020B0604020202020204" pitchFamily="34" charset="0"/>
              <a:ea typeface="+mn-ea"/>
              <a:cs typeface="Arial" panose="020B0604020202020204" pitchFamily="34" charset="0"/>
            </a:rPr>
            <a:t>Energy Modeling vs. Spreadsheet Calculations</a:t>
          </a:r>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Project teams will be required to submit calculations to enable</a:t>
          </a:r>
          <a:r>
            <a:rPr lang="en-US" sz="900" baseline="0">
              <a:solidFill>
                <a:schemeClr val="dk1"/>
              </a:solidFill>
              <a:effectLst/>
              <a:latin typeface="Arial" panose="020B0604020202020204" pitchFamily="34" charset="0"/>
              <a:ea typeface="+mn-ea"/>
              <a:cs typeface="Arial" panose="020B0604020202020204" pitchFamily="34" charset="0"/>
            </a:rPr>
            <a:t> the Program to</a:t>
          </a:r>
          <a:r>
            <a:rPr lang="en-US" sz="900">
              <a:solidFill>
                <a:schemeClr val="dk1"/>
              </a:solidFill>
              <a:effectLst/>
              <a:latin typeface="Arial" panose="020B0604020202020204" pitchFamily="34" charset="0"/>
              <a:ea typeface="+mn-ea"/>
              <a:cs typeface="Arial" panose="020B0604020202020204" pitchFamily="34" charset="0"/>
            </a:rPr>
            <a:t> determine the energy use of the mechanical cooling system over a one-year period. Cooling calculations must use site-appropriate weather data. Calculations can be done using either bin weather data, or 8760-hour TMY3 data, using spreadsheet calculations or energy modeling software capable of modeling the data center systems.</a:t>
          </a: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b="1">
              <a:solidFill>
                <a:schemeClr val="dk1"/>
              </a:solidFill>
              <a:effectLst/>
              <a:latin typeface="Arial" panose="020B0604020202020204" pitchFamily="34" charset="0"/>
              <a:ea typeface="+mn-ea"/>
              <a:cs typeface="Arial" panose="020B0604020202020204" pitchFamily="34" charset="0"/>
            </a:rPr>
            <a:t>Energy Use Calculation Methodology</a:t>
          </a:r>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The inputs required to calculate energy use are designed to align with the 90.4 requirements. Energy use for the baseline and proposed systems use ELC and MLC inputs, as well as the ramping plan as</a:t>
          </a:r>
          <a:r>
            <a:rPr lang="en-US" sz="900" baseline="0">
              <a:solidFill>
                <a:schemeClr val="dk1"/>
              </a:solidFill>
              <a:effectLst/>
              <a:latin typeface="Arial" panose="020B0604020202020204" pitchFamily="34" charset="0"/>
              <a:ea typeface="+mn-ea"/>
              <a:cs typeface="Arial" panose="020B0604020202020204" pitchFamily="34" charset="0"/>
            </a:rPr>
            <a:t> </a:t>
          </a:r>
          <a:r>
            <a:rPr lang="en-US" sz="900">
              <a:solidFill>
                <a:schemeClr val="dk1"/>
              </a:solidFill>
              <a:effectLst/>
              <a:latin typeface="Arial" panose="020B0604020202020204" pitchFamily="34" charset="0"/>
              <a:ea typeface="+mn-ea"/>
              <a:cs typeface="Arial" panose="020B0604020202020204" pitchFamily="34" charset="0"/>
            </a:rPr>
            <a:t>defined in the “Assumptions on Data Center Loads” section. Due to the differences in how ELC and MLC are calculated in 90.4-2019, the mechanical cooling energy and electrical system energy are estimated separately in this 520DC Supporting Workbook and are summed to represent the overall data center energy use. The following two sections describe how mechanical cooling energy and electrical energy are estimated from the MLC and ELC inputs, respectively.</a:t>
          </a: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b="1">
              <a:solidFill>
                <a:schemeClr val="dk1"/>
              </a:solidFill>
              <a:effectLst/>
              <a:latin typeface="Arial" panose="020B0604020202020204" pitchFamily="34" charset="0"/>
              <a:ea typeface="+mn-ea"/>
              <a:cs typeface="Arial" panose="020B0604020202020204" pitchFamily="34" charset="0"/>
            </a:rPr>
            <a:t>Mechanical Cooling</a:t>
          </a:r>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Per 90.4-2019, the mechanical energy (sum of the annual cooling energy, pump energy, heat rejection fan energy, and air-handler fan energy)  required to cool the IT system is calculated by the design team at 25%, 50%, 75%, and 100% IT load. This 520DC Supporting Workbook uses these four performance points to create a cooling performance curve as a function of load. The monthly IT load from the ramping plan is used in the cooling performance curve as the independent variable to find the required cooling energy. The sum of these monthly energies forms the total cooling energy for the entire system over two years. Final energy savings will be based on the average</a:t>
          </a:r>
          <a:r>
            <a:rPr lang="en-US" sz="900" baseline="0">
              <a:solidFill>
                <a:schemeClr val="dk1"/>
              </a:solidFill>
              <a:effectLst/>
              <a:latin typeface="Arial" panose="020B0604020202020204" pitchFamily="34" charset="0"/>
              <a:ea typeface="+mn-ea"/>
              <a:cs typeface="Arial" panose="020B0604020202020204" pitchFamily="34" charset="0"/>
            </a:rPr>
            <a:t> annual energy use over the two-year ramping period (see Annual Savings section below).</a:t>
          </a:r>
          <a:endParaRPr lang="en-US" sz="900">
            <a:solidFill>
              <a:schemeClr val="dk1"/>
            </a:solidFill>
            <a:effectLst/>
            <a:latin typeface="Arial" panose="020B0604020202020204" pitchFamily="34" charset="0"/>
            <a:ea typeface="+mn-ea"/>
            <a:cs typeface="Arial" panose="020B0604020202020204" pitchFamily="34" charset="0"/>
          </a:endParaRP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ysClr val="windowText" lastClr="000000"/>
              </a:solidFill>
              <a:effectLst/>
              <a:latin typeface="Arial" panose="020B0604020202020204" pitchFamily="34" charset="0"/>
              <a:ea typeface="+mn-ea"/>
              <a:cs typeface="Arial" panose="020B0604020202020204" pitchFamily="34" charset="0"/>
            </a:rPr>
            <a:t>Project</a:t>
          </a:r>
          <a:r>
            <a:rPr lang="en-US" sz="900" baseline="0">
              <a:solidFill>
                <a:sysClr val="windowText" lastClr="000000"/>
              </a:solidFill>
              <a:effectLst/>
              <a:latin typeface="Arial" panose="020B0604020202020204" pitchFamily="34" charset="0"/>
              <a:ea typeface="+mn-ea"/>
              <a:cs typeface="Arial" panose="020B0604020202020204" pitchFamily="34" charset="0"/>
            </a:rPr>
            <a:t> teams will be required to submit calculations for both the mechanical cooling and electrical energy, in order to participate in this offering. Should the mechanical system performance be used to offset below-code performance of the electrical system (or vice-versa), the mechanical savings will be reduced by an estimated increase in electrical system energy</a:t>
          </a:r>
          <a:r>
            <a:rPr lang="en-US" sz="900">
              <a:solidFill>
                <a:sysClr val="windowText" lastClr="000000"/>
              </a:solidFill>
              <a:effectLst/>
              <a:latin typeface="Arial" panose="020B0604020202020204" pitchFamily="34" charset="0"/>
              <a:ea typeface="+mn-ea"/>
              <a:cs typeface="Arial" panose="020B0604020202020204" pitchFamily="34" charset="0"/>
            </a:rPr>
            <a:t>.</a:t>
          </a: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b="1">
              <a:solidFill>
                <a:schemeClr val="dk1"/>
              </a:solidFill>
              <a:effectLst/>
              <a:latin typeface="Arial" panose="020B0604020202020204" pitchFamily="34" charset="0"/>
              <a:ea typeface="+mn-ea"/>
              <a:cs typeface="Arial" panose="020B0604020202020204" pitchFamily="34" charset="0"/>
            </a:rPr>
            <a:t>Electrical Energy</a:t>
          </a:r>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The data center's electrical energy use is the sum of the monthly energy use of the Incoming Service, UPS, and Distribution Segments. The energy use of each segment is found by calculating the project’s segment ELC using the methodology in 90.4-2019 Appendix C. See 90.4-2019</a:t>
          </a:r>
          <a:r>
            <a:rPr lang="en-US" sz="900" baseline="0">
              <a:solidFill>
                <a:schemeClr val="dk1"/>
              </a:solidFill>
              <a:effectLst/>
              <a:latin typeface="Arial" panose="020B0604020202020204" pitchFamily="34" charset="0"/>
              <a:ea typeface="+mn-ea"/>
              <a:cs typeface="Arial" panose="020B0604020202020204" pitchFamily="34" charset="0"/>
            </a:rPr>
            <a:t> Section 3 for segment definitions.</a:t>
          </a:r>
          <a:endParaRPr lang="en-US" sz="900">
            <a:solidFill>
              <a:schemeClr val="dk1"/>
            </a:solidFill>
            <a:effectLst/>
            <a:latin typeface="Arial" panose="020B0604020202020204" pitchFamily="34" charset="0"/>
            <a:ea typeface="+mn-ea"/>
            <a:cs typeface="Arial" panose="020B0604020202020204" pitchFamily="34" charset="0"/>
          </a:endParaRP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This 520DC Supporting Workbook assumes code baseline ELC for each electrical segment unless enough information is entered to calculate a new ELC. As noted previously, calculations must</a:t>
          </a:r>
          <a:r>
            <a:rPr lang="en-US" sz="900" baseline="0">
              <a:solidFill>
                <a:schemeClr val="dk1"/>
              </a:solidFill>
              <a:effectLst/>
              <a:latin typeface="Arial" panose="020B0604020202020204" pitchFamily="34" charset="0"/>
              <a:ea typeface="+mn-ea"/>
              <a:cs typeface="Arial" panose="020B0604020202020204" pitchFamily="34" charset="0"/>
            </a:rPr>
            <a:t> be submitted for both the mechanical cooling and electrical energy systems.</a:t>
          </a:r>
          <a:endParaRPr lang="en-US" sz="900">
            <a:solidFill>
              <a:schemeClr val="dk1"/>
            </a:solidFill>
            <a:effectLst/>
            <a:latin typeface="Arial" panose="020B0604020202020204" pitchFamily="34" charset="0"/>
            <a:ea typeface="+mn-ea"/>
            <a:cs typeface="Arial" panose="020B0604020202020204" pitchFamily="34" charset="0"/>
          </a:endParaRP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b="1">
              <a:solidFill>
                <a:schemeClr val="dk1"/>
              </a:solidFill>
              <a:effectLst/>
              <a:latin typeface="Arial" panose="020B0604020202020204" pitchFamily="34" charset="0"/>
              <a:ea typeface="+mn-ea"/>
              <a:cs typeface="Arial" panose="020B0604020202020204" pitchFamily="34" charset="0"/>
            </a:rPr>
            <a:t>Annual Savings</a:t>
          </a:r>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Monthly savings from</a:t>
          </a:r>
          <a:r>
            <a:rPr lang="en-US" sz="900" baseline="0">
              <a:solidFill>
                <a:schemeClr val="dk1"/>
              </a:solidFill>
              <a:effectLst/>
              <a:latin typeface="Arial" panose="020B0604020202020204" pitchFamily="34" charset="0"/>
              <a:ea typeface="+mn-ea"/>
              <a:cs typeface="Arial" panose="020B0604020202020204" pitchFamily="34" charset="0"/>
            </a:rPr>
            <a:t> </a:t>
          </a:r>
          <a:r>
            <a:rPr lang="en-US" sz="900">
              <a:solidFill>
                <a:schemeClr val="dk1"/>
              </a:solidFill>
              <a:effectLst/>
              <a:latin typeface="Arial" panose="020B0604020202020204" pitchFamily="34" charset="0"/>
              <a:ea typeface="+mn-ea"/>
              <a:cs typeface="Arial" panose="020B0604020202020204" pitchFamily="34" charset="0"/>
            </a:rPr>
            <a:t>mechanical cooling and electrical cooling efficiency is calculated as the difference between the monthly power use of the mechanical and electrical systems, and their respective MLC and ELC baselines. This monthly savings is averaged over the two-year ramping period to obtain an average monthly savings and multiplied by 12 months/year to calculate the final annual savings. Incentive payments for the offering are calculated using this annual savings calculation.</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0</xdr:colOff>
      <xdr:row>1</xdr:row>
      <xdr:rowOff>0</xdr:rowOff>
    </xdr:from>
    <xdr:ext cx="184731" cy="264560"/>
    <xdr:sp macro="" textlink="">
      <xdr:nvSpPr>
        <xdr:cNvPr id="2" name="TextBox 1">
          <a:extLst>
            <a:ext uri="{FF2B5EF4-FFF2-40B4-BE49-F238E27FC236}">
              <a16:creationId xmlns:a16="http://schemas.microsoft.com/office/drawing/2014/main" id="{B824E565-011F-46FF-8C5A-D32449F592DE}"/>
            </a:ext>
          </a:extLst>
        </xdr:cNvPr>
        <xdr:cNvSpPr txBox="1"/>
      </xdr:nvSpPr>
      <xdr:spPr>
        <a:xfrm>
          <a:off x="9429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xdr:row>
      <xdr:rowOff>0</xdr:rowOff>
    </xdr:from>
    <xdr:ext cx="184731" cy="264560"/>
    <xdr:sp macro="" textlink="">
      <xdr:nvSpPr>
        <xdr:cNvPr id="3" name="TextBox 2">
          <a:extLst>
            <a:ext uri="{FF2B5EF4-FFF2-40B4-BE49-F238E27FC236}">
              <a16:creationId xmlns:a16="http://schemas.microsoft.com/office/drawing/2014/main" id="{78A0A299-A5B3-4165-AD2F-74DF13DE9C89}"/>
            </a:ext>
          </a:extLst>
        </xdr:cNvPr>
        <xdr:cNvSpPr txBox="1"/>
      </xdr:nvSpPr>
      <xdr:spPr>
        <a:xfrm>
          <a:off x="189547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19050</xdr:colOff>
      <xdr:row>6</xdr:row>
      <xdr:rowOff>219074</xdr:rowOff>
    </xdr:from>
    <xdr:to>
      <xdr:col>7</xdr:col>
      <xdr:colOff>571499</xdr:colOff>
      <xdr:row>12</xdr:row>
      <xdr:rowOff>57150</xdr:rowOff>
    </xdr:to>
    <xdr:sp macro="" textlink="">
      <xdr:nvSpPr>
        <xdr:cNvPr id="4" name="TextBox 3">
          <a:extLst>
            <a:ext uri="{FF2B5EF4-FFF2-40B4-BE49-F238E27FC236}">
              <a16:creationId xmlns:a16="http://schemas.microsoft.com/office/drawing/2014/main" id="{1F58FB64-5958-4120-AD67-D06A9E4EE837}"/>
            </a:ext>
          </a:extLst>
        </xdr:cNvPr>
        <xdr:cNvSpPr txBox="1"/>
      </xdr:nvSpPr>
      <xdr:spPr>
        <a:xfrm>
          <a:off x="647700" y="1571624"/>
          <a:ext cx="4086224" cy="1266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u="sng">
              <a:solidFill>
                <a:sysClr val="windowText" lastClr="000000"/>
              </a:solidFill>
              <a:effectLst/>
              <a:latin typeface="Arial" panose="020B0604020202020204" pitchFamily="34" charset="0"/>
              <a:ea typeface="+mn-ea"/>
              <a:cs typeface="Arial" panose="020B0604020202020204" pitchFamily="34" charset="0"/>
            </a:rPr>
            <a:t>Step 2:</a:t>
          </a:r>
          <a:r>
            <a:rPr lang="en-US" sz="900" b="0" i="1" u="sng" baseline="0">
              <a:solidFill>
                <a:sysClr val="windowText" lastClr="000000"/>
              </a:solidFill>
              <a:effectLst/>
              <a:latin typeface="Arial" panose="020B0604020202020204" pitchFamily="34" charset="0"/>
              <a:ea typeface="+mn-ea"/>
              <a:cs typeface="Arial" panose="020B0604020202020204" pitchFamily="34" charset="0"/>
            </a:rPr>
            <a:t> </a:t>
          </a:r>
        </a:p>
        <a:p>
          <a:r>
            <a:rPr lang="en-US" sz="900" b="0" i="0" u="none" baseline="0">
              <a:solidFill>
                <a:sysClr val="windowText" lastClr="000000"/>
              </a:solidFill>
              <a:effectLst/>
              <a:latin typeface="Arial" panose="020B0604020202020204" pitchFamily="34" charset="0"/>
              <a:ea typeface="+mn-ea"/>
              <a:cs typeface="Arial" panose="020B0604020202020204" pitchFamily="34" charset="0"/>
            </a:rPr>
            <a:t>Enter the expected ITE load for the facility on a monthly basis for the first two years of operation. Projects can assume a simple linear ramp from zero to fully loaded, or some other schedule. Projects may be expected to provide documentation of the expected ITE load if the schedule deviates from typical program experience. </a:t>
          </a:r>
        </a:p>
        <a:p>
          <a:endParaRPr lang="en-US" sz="900">
            <a:solidFill>
              <a:sysClr val="windowText" lastClr="000000"/>
            </a:solidFill>
            <a:effectLst/>
            <a:latin typeface="Arial" panose="020B0604020202020204" pitchFamily="34" charset="0"/>
            <a:ea typeface="+mn-ea"/>
            <a:cs typeface="Arial" panose="020B0604020202020204" pitchFamily="34" charset="0"/>
          </a:endParaRPr>
        </a:p>
        <a:p>
          <a:r>
            <a:rPr lang="en-US" sz="900" b="1" u="sng">
              <a:solidFill>
                <a:sysClr val="windowText" lastClr="000000"/>
              </a:solidFill>
              <a:effectLst/>
              <a:latin typeface="Arial" panose="020B0604020202020204" pitchFamily="34" charset="0"/>
              <a:ea typeface="+mn-ea"/>
              <a:cs typeface="Arial" panose="020B0604020202020204" pitchFamily="34" charset="0"/>
            </a:rPr>
            <a:t>Step 3: </a:t>
          </a:r>
        </a:p>
        <a:p>
          <a:r>
            <a:rPr lang="en-US" sz="900">
              <a:solidFill>
                <a:sysClr val="windowText" lastClr="000000"/>
              </a:solidFill>
              <a:effectLst/>
              <a:latin typeface="Arial" panose="020B0604020202020204" pitchFamily="34" charset="0"/>
              <a:ea typeface="+mn-ea"/>
              <a:cs typeface="Arial" panose="020B0604020202020204" pitchFamily="34" charset="0"/>
            </a:rPr>
            <a:t>When all fields have been filled out, proceed to the next tab.</a:t>
          </a:r>
          <a:r>
            <a:rPr lang="en-US" sz="1300">
              <a:solidFill>
                <a:sysClr val="windowText" lastClr="000000"/>
              </a:solidFill>
              <a:effectLst/>
              <a:latin typeface="+mn-lt"/>
              <a:ea typeface="+mn-ea"/>
              <a:cs typeface="+mn-cs"/>
            </a:rPr>
            <a:t> </a:t>
          </a:r>
          <a:endParaRPr lang="en-US" sz="1300">
            <a:solidFill>
              <a:sysClr val="windowText" lastClr="000000"/>
            </a:solidFill>
          </a:endParaRPr>
        </a:p>
      </xdr:txBody>
    </xdr:sp>
    <xdr:clientData/>
  </xdr:twoCellAnchor>
  <xdr:twoCellAnchor>
    <xdr:from>
      <xdr:col>2</xdr:col>
      <xdr:colOff>19050</xdr:colOff>
      <xdr:row>3</xdr:row>
      <xdr:rowOff>161926</xdr:rowOff>
    </xdr:from>
    <xdr:to>
      <xdr:col>9</xdr:col>
      <xdr:colOff>697708</xdr:colOff>
      <xdr:row>7</xdr:row>
      <xdr:rowOff>38100</xdr:rowOff>
    </xdr:to>
    <xdr:sp macro="" textlink="">
      <xdr:nvSpPr>
        <xdr:cNvPr id="10" name="TextBox 9">
          <a:extLst>
            <a:ext uri="{FF2B5EF4-FFF2-40B4-BE49-F238E27FC236}">
              <a16:creationId xmlns:a16="http://schemas.microsoft.com/office/drawing/2014/main" id="{0169B506-94EA-4B1F-8E11-D81A32B01567}"/>
            </a:ext>
          </a:extLst>
        </xdr:cNvPr>
        <xdr:cNvSpPr txBox="1"/>
      </xdr:nvSpPr>
      <xdr:spPr>
        <a:xfrm>
          <a:off x="647700" y="800101"/>
          <a:ext cx="5774533" cy="82867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Step 1: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Enter required information into the "Project Information" section, using the drop downs where provided. For </a:t>
          </a:r>
          <a:r>
            <a:rPr kumimoji="0" lang="en-US" sz="900" b="1"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Project Type, </a:t>
          </a: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select whether this facility's main function is as a data center, or if it is part of a larger facility with other uses, for example, an IDF room in a hospital or office building. For </a:t>
          </a:r>
          <a:r>
            <a:rPr kumimoji="0" lang="en-US" sz="900" b="1"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Data Center ITE Design Power</a:t>
          </a: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enter the combined power in kilowatts of all ITE loads for which the system was designed.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3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230979</xdr:colOff>
      <xdr:row>3</xdr:row>
      <xdr:rowOff>95252</xdr:rowOff>
    </xdr:from>
    <xdr:to>
      <xdr:col>12</xdr:col>
      <xdr:colOff>1619250</xdr:colOff>
      <xdr:row>10</xdr:row>
      <xdr:rowOff>465667</xdr:rowOff>
    </xdr:to>
    <xdr:sp macro="" textlink="">
      <xdr:nvSpPr>
        <xdr:cNvPr id="2" name="TextBox 1">
          <a:extLst>
            <a:ext uri="{FF2B5EF4-FFF2-40B4-BE49-F238E27FC236}">
              <a16:creationId xmlns:a16="http://schemas.microsoft.com/office/drawing/2014/main" id="{3EA5ACD7-1082-4DE3-8E92-5AEF3E64F40D}"/>
            </a:ext>
          </a:extLst>
        </xdr:cNvPr>
        <xdr:cNvSpPr txBox="1"/>
      </xdr:nvSpPr>
      <xdr:spPr>
        <a:xfrm>
          <a:off x="1183479" y="825502"/>
          <a:ext cx="8436771" cy="17039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dk1"/>
              </a:solidFill>
              <a:effectLst/>
              <a:latin typeface="Arial" panose="020B0604020202020204" pitchFamily="34" charset="0"/>
              <a:ea typeface="+mn-ea"/>
              <a:cs typeface="Arial" panose="020B0604020202020204" pitchFamily="34" charset="0"/>
            </a:rPr>
            <a:t>Step 1, Mechanical Cooling Energy Savings:</a:t>
          </a:r>
          <a:r>
            <a:rPr lang="en-US" sz="900" b="0" i="0">
              <a:solidFill>
                <a:schemeClr val="dk1"/>
              </a:solidFill>
              <a:effectLst/>
              <a:latin typeface="Arial" panose="020B0604020202020204" pitchFamily="34" charset="0"/>
              <a:ea typeface="+mn-ea"/>
              <a:cs typeface="Arial" panose="020B0604020202020204" pitchFamily="34" charset="0"/>
            </a:rPr>
            <a:t> </a:t>
          </a:r>
        </a:p>
        <a:p>
          <a:r>
            <a:rPr lang="en-US" sz="900" b="0" i="0">
              <a:solidFill>
                <a:schemeClr val="dk1"/>
              </a:solidFill>
              <a:effectLst/>
              <a:latin typeface="Arial" panose="020B0604020202020204" pitchFamily="34" charset="0"/>
              <a:ea typeface="+mn-ea"/>
              <a:cs typeface="Arial" panose="020B0604020202020204" pitchFamily="34" charset="0"/>
            </a:rPr>
            <a:t>Using modeling software</a:t>
          </a:r>
          <a:r>
            <a:rPr lang="en-US" sz="900" b="0" i="0" baseline="0">
              <a:solidFill>
                <a:schemeClr val="dk1"/>
              </a:solidFill>
              <a:effectLst/>
              <a:latin typeface="Arial" panose="020B0604020202020204" pitchFamily="34" charset="0"/>
              <a:ea typeface="+mn-ea"/>
              <a:cs typeface="Arial" panose="020B0604020202020204" pitchFamily="34" charset="0"/>
            </a:rPr>
            <a:t> or spreadsheet calculations, calculate the cooling energy used by the data center for one year, per 90.4-2019 Section 6.5. Enter the energy use at each ITE load in the fields under </a:t>
          </a:r>
          <a:r>
            <a:rPr lang="en-US" sz="900" b="1" i="0" baseline="0">
              <a:solidFill>
                <a:schemeClr val="dk1"/>
              </a:solidFill>
              <a:effectLst/>
              <a:latin typeface="Arial" panose="020B0604020202020204" pitchFamily="34" charset="0"/>
              <a:ea typeface="+mn-ea"/>
              <a:cs typeface="Arial" panose="020B0604020202020204" pitchFamily="34" charset="0"/>
            </a:rPr>
            <a:t>Modeled Cooling Energy Use at Various ITE Loads</a:t>
          </a:r>
          <a:r>
            <a:rPr lang="en-US" sz="900" b="0" i="0" baseline="0">
              <a:solidFill>
                <a:schemeClr val="dk1"/>
              </a:solidFill>
              <a:effectLst/>
              <a:latin typeface="Arial" panose="020B0604020202020204" pitchFamily="34" charset="0"/>
              <a:ea typeface="+mn-ea"/>
              <a:cs typeface="Arial" panose="020B0604020202020204" pitchFamily="34" charset="0"/>
            </a:rPr>
            <a:t>. The project's Mechanical Loss Component will be calculated using the ITE load energy inputs. All fields must be filled out to calculate the project ELC and MLC, and to determine savings.</a:t>
          </a:r>
          <a:endParaRPr lang="en-US" sz="900">
            <a:effectLst/>
            <a:latin typeface="Arial" panose="020B0604020202020204" pitchFamily="34" charset="0"/>
            <a:cs typeface="Arial" panose="020B0604020202020204" pitchFamily="34" charset="0"/>
          </a:endParaRPr>
        </a:p>
        <a:p>
          <a:endParaRPr lang="en-US" sz="900" b="1" i="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1" i="0">
              <a:solidFill>
                <a:schemeClr val="dk1"/>
              </a:solidFill>
              <a:effectLst/>
              <a:latin typeface="Arial" panose="020B0604020202020204" pitchFamily="34" charset="0"/>
              <a:ea typeface="+mn-ea"/>
              <a:cs typeface="Arial" panose="020B0604020202020204" pitchFamily="34" charset="0"/>
            </a:rPr>
            <a:t>Step 2 Electrical Loss Component Savings: </a:t>
          </a:r>
        </a:p>
        <a:p>
          <a:pPr marL="0" marR="0" lvl="0" indent="0" defTabSz="914400" eaLnBrk="1" fontAlgn="auto" latinLnBrk="0" hangingPunct="1">
            <a:lnSpc>
              <a:spcPct val="100000"/>
            </a:lnSpc>
            <a:spcBef>
              <a:spcPts val="0"/>
            </a:spcBef>
            <a:spcAft>
              <a:spcPts val="0"/>
            </a:spcAft>
            <a:buClrTx/>
            <a:buSzTx/>
            <a:buFontTx/>
            <a:buNone/>
            <a:tabLst/>
            <a:defRPr/>
          </a:pPr>
          <a:r>
            <a:rPr lang="en-US" sz="900" b="0" i="0">
              <a:solidFill>
                <a:schemeClr val="dk1"/>
              </a:solidFill>
              <a:effectLst/>
              <a:latin typeface="Arial" panose="020B0604020202020204" pitchFamily="34" charset="0"/>
              <a:ea typeface="+mn-ea"/>
              <a:cs typeface="Arial" panose="020B0604020202020204" pitchFamily="34" charset="0"/>
            </a:rPr>
            <a:t>Enter parameters for the three segments of the Electrical Loss Component. All fields must be filled out to calculate the project ELC and MLC, and to determine savings.</a:t>
          </a:r>
          <a:endParaRPr lang="en-US" sz="900">
            <a:effectLst/>
            <a:latin typeface="Arial" panose="020B0604020202020204" pitchFamily="34" charset="0"/>
            <a:cs typeface="Arial" panose="020B0604020202020204" pitchFamily="34" charset="0"/>
          </a:endParaRPr>
        </a:p>
        <a:p>
          <a:endParaRPr lang="en-US" sz="900" b="1" i="0" baseline="0">
            <a:solidFill>
              <a:schemeClr val="dk1"/>
            </a:solidFill>
            <a:effectLst/>
            <a:latin typeface="Arial" panose="020B0604020202020204" pitchFamily="34" charset="0"/>
            <a:ea typeface="+mn-ea"/>
            <a:cs typeface="Arial" panose="020B0604020202020204" pitchFamily="34" charset="0"/>
          </a:endParaRPr>
        </a:p>
        <a:p>
          <a:r>
            <a:rPr lang="en-US" sz="900" b="1" i="0" baseline="0">
              <a:solidFill>
                <a:schemeClr val="dk1"/>
              </a:solidFill>
              <a:effectLst/>
              <a:latin typeface="Arial" panose="020B0604020202020204" pitchFamily="34" charset="0"/>
              <a:ea typeface="+mn-ea"/>
              <a:cs typeface="Arial" panose="020B0604020202020204" pitchFamily="34" charset="0"/>
            </a:rPr>
            <a:t>Step 3: ELC and MLC Summary</a:t>
          </a:r>
        </a:p>
        <a:p>
          <a:r>
            <a:rPr lang="en-US" sz="900" b="0" i="0" baseline="0">
              <a:solidFill>
                <a:schemeClr val="dk1"/>
              </a:solidFill>
              <a:effectLst/>
              <a:latin typeface="Arial" panose="020B0604020202020204" pitchFamily="34" charset="0"/>
              <a:ea typeface="+mn-ea"/>
              <a:cs typeface="Arial" panose="020B0604020202020204" pitchFamily="34" charset="0"/>
            </a:rPr>
            <a:t>The baseline MLC and ELC are reported here. As these are both annualized values, they may differ slightly from the maximum MLC and ELC as calculated in 90.4-2019. </a:t>
          </a:r>
        </a:p>
      </xdr:txBody>
    </xdr:sp>
    <xdr:clientData/>
  </xdr:twoCellAnchor>
  <xdr:oneCellAnchor>
    <xdr:from>
      <xdr:col>10</xdr:col>
      <xdr:colOff>0</xdr:colOff>
      <xdr:row>0</xdr:row>
      <xdr:rowOff>381000</xdr:rowOff>
    </xdr:from>
    <xdr:ext cx="184731" cy="264560"/>
    <xdr:sp macro="" textlink="">
      <xdr:nvSpPr>
        <xdr:cNvPr id="3" name="TextBox 2">
          <a:extLst>
            <a:ext uri="{FF2B5EF4-FFF2-40B4-BE49-F238E27FC236}">
              <a16:creationId xmlns:a16="http://schemas.microsoft.com/office/drawing/2014/main" id="{DE663FC9-57B6-4510-A701-9BCDED47D33C}"/>
            </a:ext>
          </a:extLst>
        </xdr:cNvPr>
        <xdr:cNvSpPr txBox="1"/>
      </xdr:nvSpPr>
      <xdr:spPr>
        <a:xfrm>
          <a:off x="106680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2</xdr:row>
      <xdr:rowOff>381000</xdr:rowOff>
    </xdr:from>
    <xdr:ext cx="184731" cy="264560"/>
    <xdr:sp macro="" textlink="">
      <xdr:nvSpPr>
        <xdr:cNvPr id="2" name="TextBox 1">
          <a:extLst>
            <a:ext uri="{FF2B5EF4-FFF2-40B4-BE49-F238E27FC236}">
              <a16:creationId xmlns:a16="http://schemas.microsoft.com/office/drawing/2014/main" id="{D5C1E32A-9654-4016-8459-F45941BB3E54}"/>
            </a:ext>
          </a:extLst>
        </xdr:cNvPr>
        <xdr:cNvSpPr txBox="1"/>
      </xdr:nvSpPr>
      <xdr:spPr>
        <a:xfrm>
          <a:off x="5734050" y="83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27</xdr:row>
      <xdr:rowOff>381000</xdr:rowOff>
    </xdr:from>
    <xdr:ext cx="184731" cy="264560"/>
    <xdr:sp macro="" textlink="">
      <xdr:nvSpPr>
        <xdr:cNvPr id="5" name="TextBox 4">
          <a:extLst>
            <a:ext uri="{FF2B5EF4-FFF2-40B4-BE49-F238E27FC236}">
              <a16:creationId xmlns:a16="http://schemas.microsoft.com/office/drawing/2014/main" id="{94EE108D-D52A-4FFC-BC83-365FC9ED19A3}"/>
            </a:ext>
          </a:extLst>
        </xdr:cNvPr>
        <xdr:cNvSpPr txBox="1"/>
      </xdr:nvSpPr>
      <xdr:spPr>
        <a:xfrm>
          <a:off x="7153275" y="67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40</xdr:row>
      <xdr:rowOff>381000</xdr:rowOff>
    </xdr:from>
    <xdr:ext cx="184731" cy="264560"/>
    <xdr:sp macro="" textlink="">
      <xdr:nvSpPr>
        <xdr:cNvPr id="7" name="TextBox 6">
          <a:extLst>
            <a:ext uri="{FF2B5EF4-FFF2-40B4-BE49-F238E27FC236}">
              <a16:creationId xmlns:a16="http://schemas.microsoft.com/office/drawing/2014/main" id="{AF2DC207-BBD6-4FD4-A49A-1C122B69A408}"/>
            </a:ext>
          </a:extLst>
        </xdr:cNvPr>
        <xdr:cNvSpPr txBox="1"/>
      </xdr:nvSpPr>
      <xdr:spPr>
        <a:xfrm>
          <a:off x="7153275"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3</xdr:col>
      <xdr:colOff>12701</xdr:colOff>
      <xdr:row>6</xdr:row>
      <xdr:rowOff>139700</xdr:rowOff>
    </xdr:from>
    <xdr:to>
      <xdr:col>7</xdr:col>
      <xdr:colOff>0</xdr:colOff>
      <xdr:row>15</xdr:row>
      <xdr:rowOff>74543</xdr:rowOff>
    </xdr:to>
    <xdr:sp macro="" textlink="">
      <xdr:nvSpPr>
        <xdr:cNvPr id="3" name="TextBox 2">
          <a:extLst>
            <a:ext uri="{FF2B5EF4-FFF2-40B4-BE49-F238E27FC236}">
              <a16:creationId xmlns:a16="http://schemas.microsoft.com/office/drawing/2014/main" id="{B0A45EBF-5E6F-4EA1-B2FA-5B8C25C602A8}"/>
            </a:ext>
          </a:extLst>
        </xdr:cNvPr>
        <xdr:cNvSpPr txBox="1"/>
      </xdr:nvSpPr>
      <xdr:spPr>
        <a:xfrm>
          <a:off x="956918" y="1473200"/>
          <a:ext cx="6199256" cy="164934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520DC Supporting Workbook is used to estimate potential energy savings and cash incentives to inform your high-performance data center design. Results Summary tab information indicates estimates only and is intended to assist project teams with estimating savings and potential incentives for proposed designs</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Energy Trust incentives and Program requirements are subject to change without notice and to budget availability.</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This workbook is NOT an incentive application or reservation. </a:t>
          </a:r>
          <a:r>
            <a:rPr lang="en-US" sz="1100" b="1">
              <a:solidFill>
                <a:schemeClr val="dk1"/>
              </a:solidFill>
              <a:effectLst/>
              <a:latin typeface="+mn-lt"/>
              <a:ea typeface="+mn-ea"/>
              <a:cs typeface="+mn-cs"/>
            </a:rPr>
            <a:t>To apply for Energy Trust incentives for a proposed data center project, refer to the Program requirements and steps outlined in the Project Enrollment Application (Form 510A) and in the Data Center Incentive Application (Form 520DC).  </a:t>
          </a:r>
          <a:r>
            <a:rPr lang="en-US" sz="1100">
              <a:solidFill>
                <a:schemeClr val="dk1"/>
              </a:solidFill>
              <a:effectLst/>
              <a:latin typeface="+mn-lt"/>
              <a:ea typeface="+mn-ea"/>
              <a:cs typeface="+mn-cs"/>
            </a:rPr>
            <a:t>Contact a Program representative if you have any questions or to request additional information.</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644525</xdr:colOff>
      <xdr:row>4</xdr:row>
      <xdr:rowOff>152400</xdr:rowOff>
    </xdr:from>
    <xdr:to>
      <xdr:col>8</xdr:col>
      <xdr:colOff>875932</xdr:colOff>
      <xdr:row>9</xdr:row>
      <xdr:rowOff>41176</xdr:rowOff>
    </xdr:to>
    <xdr:pic>
      <xdr:nvPicPr>
        <xdr:cNvPr id="2" name="Picture 1">
          <a:extLst>
            <a:ext uri="{FF2B5EF4-FFF2-40B4-BE49-F238E27FC236}">
              <a16:creationId xmlns:a16="http://schemas.microsoft.com/office/drawing/2014/main" id="{DA64207D-77FC-4507-A7A9-248DA39FB873}"/>
            </a:ext>
          </a:extLst>
        </xdr:cNvPr>
        <xdr:cNvPicPr>
          <a:picLocks noChangeAspect="1"/>
        </xdr:cNvPicPr>
      </xdr:nvPicPr>
      <xdr:blipFill>
        <a:blip xmlns:r="http://schemas.openxmlformats.org/officeDocument/2006/relationships" r:embed="rId1"/>
        <a:stretch>
          <a:fillRect/>
        </a:stretch>
      </xdr:blipFill>
      <xdr:spPr>
        <a:xfrm>
          <a:off x="7702550" y="2886075"/>
          <a:ext cx="2946032" cy="793651"/>
        </a:xfrm>
        <a:prstGeom prst="rect">
          <a:avLst/>
        </a:prstGeom>
      </xdr:spPr>
    </xdr:pic>
    <xdr:clientData/>
  </xdr:twoCellAnchor>
  <xdr:twoCellAnchor editAs="oneCell">
    <xdr:from>
      <xdr:col>6</xdr:col>
      <xdr:colOff>311150</xdr:colOff>
      <xdr:row>11</xdr:row>
      <xdr:rowOff>66675</xdr:rowOff>
    </xdr:from>
    <xdr:to>
      <xdr:col>9</xdr:col>
      <xdr:colOff>250373</xdr:colOff>
      <xdr:row>16</xdr:row>
      <xdr:rowOff>107832</xdr:rowOff>
    </xdr:to>
    <xdr:pic>
      <xdr:nvPicPr>
        <xdr:cNvPr id="3" name="Picture 2">
          <a:extLst>
            <a:ext uri="{FF2B5EF4-FFF2-40B4-BE49-F238E27FC236}">
              <a16:creationId xmlns:a16="http://schemas.microsoft.com/office/drawing/2014/main" id="{D40E2695-42DC-47DF-A41C-9EEB24AE10FA}"/>
            </a:ext>
          </a:extLst>
        </xdr:cNvPr>
        <xdr:cNvPicPr>
          <a:picLocks noChangeAspect="1"/>
        </xdr:cNvPicPr>
      </xdr:nvPicPr>
      <xdr:blipFill>
        <a:blip xmlns:r="http://schemas.openxmlformats.org/officeDocument/2006/relationships" r:embed="rId2"/>
        <a:stretch>
          <a:fillRect/>
        </a:stretch>
      </xdr:blipFill>
      <xdr:spPr>
        <a:xfrm>
          <a:off x="7369175" y="4067175"/>
          <a:ext cx="3625398" cy="942857"/>
        </a:xfrm>
        <a:prstGeom prst="rect">
          <a:avLst/>
        </a:prstGeom>
      </xdr:spPr>
    </xdr:pic>
    <xdr:clientData/>
  </xdr:twoCellAnchor>
  <xdr:twoCellAnchor editAs="oneCell">
    <xdr:from>
      <xdr:col>6</xdr:col>
      <xdr:colOff>415925</xdr:colOff>
      <xdr:row>18</xdr:row>
      <xdr:rowOff>95250</xdr:rowOff>
    </xdr:from>
    <xdr:to>
      <xdr:col>9</xdr:col>
      <xdr:colOff>583719</xdr:colOff>
      <xdr:row>21</xdr:row>
      <xdr:rowOff>50738</xdr:rowOff>
    </xdr:to>
    <xdr:pic>
      <xdr:nvPicPr>
        <xdr:cNvPr id="4" name="Picture 3">
          <a:extLst>
            <a:ext uri="{FF2B5EF4-FFF2-40B4-BE49-F238E27FC236}">
              <a16:creationId xmlns:a16="http://schemas.microsoft.com/office/drawing/2014/main" id="{172B9F22-4A04-454E-B231-563A88AD199D}"/>
            </a:ext>
          </a:extLst>
        </xdr:cNvPr>
        <xdr:cNvPicPr>
          <a:picLocks noChangeAspect="1"/>
        </xdr:cNvPicPr>
      </xdr:nvPicPr>
      <xdr:blipFill>
        <a:blip xmlns:r="http://schemas.openxmlformats.org/officeDocument/2006/relationships" r:embed="rId3"/>
        <a:stretch>
          <a:fillRect/>
        </a:stretch>
      </xdr:blipFill>
      <xdr:spPr>
        <a:xfrm>
          <a:off x="7473950" y="5362575"/>
          <a:ext cx="3850794" cy="495238"/>
        </a:xfrm>
        <a:prstGeom prst="rect">
          <a:avLst/>
        </a:prstGeom>
      </xdr:spPr>
    </xdr:pic>
    <xdr:clientData/>
  </xdr:twoCellAnchor>
  <xdr:twoCellAnchor editAs="oneCell">
    <xdr:from>
      <xdr:col>6</xdr:col>
      <xdr:colOff>133350</xdr:colOff>
      <xdr:row>22</xdr:row>
      <xdr:rowOff>101600</xdr:rowOff>
    </xdr:from>
    <xdr:to>
      <xdr:col>10</xdr:col>
      <xdr:colOff>742292</xdr:colOff>
      <xdr:row>24</xdr:row>
      <xdr:rowOff>12667</xdr:rowOff>
    </xdr:to>
    <xdr:pic>
      <xdr:nvPicPr>
        <xdr:cNvPr id="5" name="Picture 4">
          <a:extLst>
            <a:ext uri="{FF2B5EF4-FFF2-40B4-BE49-F238E27FC236}">
              <a16:creationId xmlns:a16="http://schemas.microsoft.com/office/drawing/2014/main" id="{C00E695B-4797-4541-A722-FD320605BB64}"/>
            </a:ext>
          </a:extLst>
        </xdr:cNvPr>
        <xdr:cNvPicPr>
          <a:picLocks noChangeAspect="1"/>
        </xdr:cNvPicPr>
      </xdr:nvPicPr>
      <xdr:blipFill>
        <a:blip xmlns:r="http://schemas.openxmlformats.org/officeDocument/2006/relationships" r:embed="rId4"/>
        <a:stretch>
          <a:fillRect/>
        </a:stretch>
      </xdr:blipFill>
      <xdr:spPr>
        <a:xfrm>
          <a:off x="7191375" y="6092825"/>
          <a:ext cx="5266667" cy="269842"/>
        </a:xfrm>
        <a:prstGeom prst="rect">
          <a:avLst/>
        </a:prstGeom>
      </xdr:spPr>
    </xdr:pic>
    <xdr:clientData/>
  </xdr:twoCellAnchor>
  <xdr:twoCellAnchor>
    <xdr:from>
      <xdr:col>6</xdr:col>
      <xdr:colOff>9525</xdr:colOff>
      <xdr:row>33</xdr:row>
      <xdr:rowOff>38100</xdr:rowOff>
    </xdr:from>
    <xdr:to>
      <xdr:col>11</xdr:col>
      <xdr:colOff>666750</xdr:colOff>
      <xdr:row>57</xdr:row>
      <xdr:rowOff>0</xdr:rowOff>
    </xdr:to>
    <xdr:graphicFrame macro="">
      <xdr:nvGraphicFramePr>
        <xdr:cNvPr id="6" name="Chart 5">
          <a:extLst>
            <a:ext uri="{FF2B5EF4-FFF2-40B4-BE49-F238E27FC236}">
              <a16:creationId xmlns:a16="http://schemas.microsoft.com/office/drawing/2014/main" id="{F758D474-EC54-4E69-864A-E00D3CBCE2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www.zipcodestogo.com/Oregon/"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235F9-A1FE-4998-9D16-0B59FAF47B76}">
  <sheetPr codeName="Sheet1">
    <tabColor rgb="FFFFC000"/>
  </sheetPr>
  <dimension ref="A1:AO30"/>
  <sheetViews>
    <sheetView showGridLines="0" tabSelected="1" workbookViewId="0">
      <selection activeCell="D9" sqref="D9:AC10"/>
    </sheetView>
  </sheetViews>
  <sheetFormatPr defaultColWidth="0" defaultRowHeight="15" zeroHeight="1" x14ac:dyDescent="0.25"/>
  <cols>
    <col min="1" max="1" width="8.7109375" style="225" customWidth="1"/>
    <col min="2" max="29" width="3" style="225" customWidth="1"/>
    <col min="30" max="30" width="8.7109375" style="225" customWidth="1"/>
    <col min="31" max="41" width="8.7109375" style="225" hidden="1" customWidth="1"/>
    <col min="42" max="16384" width="9.140625" hidden="1"/>
  </cols>
  <sheetData>
    <row r="1" spans="2:29" x14ac:dyDescent="0.25"/>
    <row r="2" spans="2:29" ht="20.25" x14ac:dyDescent="0.25">
      <c r="B2" s="314" t="s">
        <v>864</v>
      </c>
    </row>
    <row r="3" spans="2:29" x14ac:dyDescent="0.25">
      <c r="B3" s="224" t="s">
        <v>0</v>
      </c>
    </row>
    <row r="4" spans="2:29" x14ac:dyDescent="0.25">
      <c r="B4" s="224"/>
    </row>
    <row r="5" spans="2:29" x14ac:dyDescent="0.25"/>
    <row r="6" spans="2:29" x14ac:dyDescent="0.25">
      <c r="B6" s="315" t="s">
        <v>1</v>
      </c>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row>
    <row r="7" spans="2:29" x14ac:dyDescent="0.25"/>
    <row r="8" spans="2:29" x14ac:dyDescent="0.25">
      <c r="B8" s="226" t="s">
        <v>2</v>
      </c>
      <c r="C8" s="227"/>
      <c r="D8" s="236" t="s">
        <v>3</v>
      </c>
      <c r="E8" s="236"/>
      <c r="F8" s="236"/>
      <c r="G8" s="236"/>
      <c r="H8" s="236"/>
      <c r="I8" s="236"/>
      <c r="J8" s="236"/>
      <c r="K8" s="236"/>
      <c r="L8" s="236"/>
      <c r="M8" s="236"/>
      <c r="N8" s="236"/>
      <c r="O8" s="236"/>
      <c r="P8" s="236"/>
      <c r="Q8" s="236"/>
      <c r="R8" s="236"/>
      <c r="S8" s="236"/>
      <c r="T8" s="236"/>
      <c r="U8" s="236"/>
      <c r="V8" s="236"/>
      <c r="W8" s="236"/>
      <c r="X8" s="236"/>
      <c r="Y8" s="236"/>
      <c r="Z8" s="236"/>
      <c r="AA8" s="236"/>
      <c r="AB8" s="236"/>
      <c r="AC8" s="236"/>
    </row>
    <row r="9" spans="2:29" x14ac:dyDescent="0.25">
      <c r="B9" s="226" t="s">
        <v>4</v>
      </c>
      <c r="C9" s="227"/>
      <c r="D9" s="235" t="s">
        <v>5</v>
      </c>
      <c r="E9" s="235"/>
      <c r="F9" s="235"/>
      <c r="G9" s="235"/>
      <c r="H9" s="235"/>
      <c r="I9" s="235"/>
      <c r="J9" s="235"/>
      <c r="K9" s="235"/>
      <c r="L9" s="235"/>
      <c r="M9" s="235"/>
      <c r="N9" s="235"/>
      <c r="O9" s="235"/>
      <c r="P9" s="235"/>
      <c r="Q9" s="235"/>
      <c r="R9" s="235"/>
      <c r="S9" s="235"/>
      <c r="T9" s="235"/>
      <c r="U9" s="235"/>
      <c r="V9" s="235"/>
      <c r="W9" s="235"/>
      <c r="X9" s="235"/>
      <c r="Y9" s="235"/>
      <c r="Z9" s="235"/>
      <c r="AA9" s="235"/>
      <c r="AB9" s="235"/>
      <c r="AC9" s="235"/>
    </row>
    <row r="10" spans="2:29" x14ac:dyDescent="0.25">
      <c r="B10" s="227"/>
      <c r="C10" s="227"/>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row>
    <row r="11" spans="2:29" x14ac:dyDescent="0.25">
      <c r="B11" s="226"/>
      <c r="C11" s="228"/>
      <c r="D11" s="229" t="s">
        <v>6</v>
      </c>
      <c r="E11" s="236" t="s">
        <v>7</v>
      </c>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row>
    <row r="12" spans="2:29" x14ac:dyDescent="0.25">
      <c r="B12" s="227"/>
      <c r="C12" s="227"/>
      <c r="D12" s="229" t="s">
        <v>6</v>
      </c>
      <c r="E12" s="237" t="s">
        <v>8</v>
      </c>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27"/>
    </row>
    <row r="13" spans="2:29" x14ac:dyDescent="0.25">
      <c r="B13" s="227"/>
      <c r="C13" s="227"/>
      <c r="D13" s="229" t="s">
        <v>6</v>
      </c>
      <c r="E13" s="235" t="s">
        <v>9</v>
      </c>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row>
    <row r="14" spans="2:29" x14ac:dyDescent="0.25">
      <c r="B14" s="227"/>
      <c r="C14" s="227"/>
      <c r="D14" s="227"/>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row>
    <row r="15" spans="2:29" x14ac:dyDescent="0.25">
      <c r="B15" s="227"/>
      <c r="C15" s="227"/>
      <c r="D15" s="227"/>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row>
    <row r="16" spans="2:29" x14ac:dyDescent="0.25">
      <c r="B16" s="227"/>
      <c r="C16" s="227"/>
      <c r="D16" s="227"/>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row>
    <row r="17" spans="2:29" x14ac:dyDescent="0.25">
      <c r="B17" s="226" t="s">
        <v>10</v>
      </c>
      <c r="C17" s="227"/>
      <c r="D17" s="235" t="s">
        <v>11</v>
      </c>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row>
    <row r="18" spans="2:29" x14ac:dyDescent="0.25">
      <c r="B18" s="227"/>
      <c r="C18" s="227"/>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row>
    <row r="19" spans="2:29" x14ac:dyDescent="0.25">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row>
    <row r="20" spans="2:29" x14ac:dyDescent="0.25">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row>
    <row r="21" spans="2:29" x14ac:dyDescent="0.25">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row>
    <row r="22" spans="2:29" x14ac:dyDescent="0.25">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row>
    <row r="23" spans="2:29" x14ac:dyDescent="0.25">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row>
    <row r="24" spans="2:29" x14ac:dyDescent="0.25">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row>
    <row r="25" spans="2:29" x14ac:dyDescent="0.25">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row>
    <row r="26" spans="2:29" x14ac:dyDescent="0.25">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row>
    <row r="27" spans="2:29" x14ac:dyDescent="0.25">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row>
    <row r="28" spans="2:29" x14ac:dyDescent="0.25"/>
    <row r="29" spans="2:29" x14ac:dyDescent="0.25"/>
    <row r="30" spans="2:29" x14ac:dyDescent="0.25"/>
  </sheetData>
  <sheetProtection algorithmName="SHA-512" hashValue="Y+gzuRdvZ0BA3xx547Sh7701QQzxE+k6FKo2TGxQSdIzaLTNrEPnFzp7zaNuX+TWHsy6bC4JVdLfatlISygF6Q==" saltValue="J9W1Oscr3ryFhvuE00ZXKw==" spinCount="100000" sheet="1" objects="1" scenarios="1"/>
  <mergeCells count="7">
    <mergeCell ref="D17:AC18"/>
    <mergeCell ref="E13:AC16"/>
    <mergeCell ref="B6:AC6"/>
    <mergeCell ref="D8:AC8"/>
    <mergeCell ref="D9:AC10"/>
    <mergeCell ref="E12:AB12"/>
    <mergeCell ref="E11:AC11"/>
  </mergeCells>
  <pageMargins left="0.7" right="0.7" top="0.75" bottom="0.75" header="0.3" footer="0.3"/>
  <pageSetup orientation="portrait" r:id="rId1"/>
  <ignoredErrors>
    <ignoredError sqref="B8:B9 B1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6CAA0-DD1B-447E-AA4D-683821CEE7C6}">
  <sheetPr codeName="Sheet2">
    <tabColor rgb="FF68C2DA"/>
  </sheetPr>
  <dimension ref="A1:P101"/>
  <sheetViews>
    <sheetView showGridLines="0" zoomScaleNormal="100" workbookViewId="0">
      <selection activeCell="B42" sqref="B42:H42"/>
    </sheetView>
  </sheetViews>
  <sheetFormatPr defaultColWidth="0" defaultRowHeight="15" zeroHeight="1" x14ac:dyDescent="0.25"/>
  <cols>
    <col min="1" max="1" width="4.7109375" customWidth="1"/>
    <col min="2" max="8" width="14.28515625" customWidth="1"/>
    <col min="9" max="9" width="4.7109375" customWidth="1"/>
    <col min="10" max="16" width="0" hidden="1" customWidth="1"/>
    <col min="17" max="16384" width="9.140625" hidden="1"/>
  </cols>
  <sheetData>
    <row r="1" spans="1:10" x14ac:dyDescent="0.25"/>
    <row r="2" spans="1:10" ht="20.25" x14ac:dyDescent="0.25">
      <c r="A2" s="131"/>
      <c r="B2" s="314" t="s">
        <v>12</v>
      </c>
      <c r="C2" s="132"/>
      <c r="D2" s="133"/>
      <c r="E2" s="134"/>
      <c r="F2" s="133"/>
      <c r="G2" s="133"/>
      <c r="H2" s="133"/>
      <c r="I2" s="133"/>
    </row>
    <row r="3" spans="1:10" x14ac:dyDescent="0.25">
      <c r="A3" s="131"/>
      <c r="B3" s="315" t="s">
        <v>13</v>
      </c>
      <c r="C3" s="315"/>
      <c r="D3" s="315"/>
      <c r="E3" s="315"/>
      <c r="F3" s="315"/>
      <c r="G3" s="315"/>
      <c r="H3" s="315"/>
      <c r="I3" s="135"/>
    </row>
    <row r="4" spans="1:10" x14ac:dyDescent="0.25">
      <c r="A4" s="131"/>
      <c r="B4" s="135"/>
      <c r="C4" s="135"/>
      <c r="D4" s="135"/>
      <c r="E4" s="135"/>
      <c r="F4" s="135"/>
      <c r="G4" s="135"/>
      <c r="H4" s="135"/>
      <c r="I4" s="135"/>
    </row>
    <row r="5" spans="1:10" x14ac:dyDescent="0.25">
      <c r="A5" s="135"/>
      <c r="B5" s="135"/>
      <c r="C5" s="135"/>
      <c r="D5" s="135"/>
      <c r="E5" s="135"/>
      <c r="F5" s="135"/>
      <c r="G5" s="135"/>
      <c r="H5" s="135"/>
      <c r="I5" s="135"/>
      <c r="J5" s="209"/>
    </row>
    <row r="6" spans="1:10" x14ac:dyDescent="0.25">
      <c r="A6" s="135"/>
      <c r="B6" s="135"/>
      <c r="C6" s="135"/>
      <c r="D6" s="135"/>
      <c r="E6" s="135"/>
      <c r="F6" s="135"/>
      <c r="G6" s="135"/>
      <c r="H6" s="135"/>
      <c r="I6" s="135"/>
    </row>
    <row r="7" spans="1:10" x14ac:dyDescent="0.25">
      <c r="A7" s="135"/>
      <c r="B7" s="135"/>
      <c r="C7" s="135"/>
      <c r="D7" s="135"/>
      <c r="E7" s="135"/>
      <c r="F7" s="135"/>
      <c r="G7" s="135"/>
      <c r="H7" s="135"/>
      <c r="I7" s="135"/>
    </row>
    <row r="8" spans="1:10" x14ac:dyDescent="0.25">
      <c r="A8" s="135"/>
      <c r="B8" s="135"/>
      <c r="C8" s="135"/>
      <c r="D8" s="135"/>
      <c r="E8" s="135"/>
      <c r="F8" s="135"/>
      <c r="G8" s="135"/>
      <c r="H8" s="135"/>
      <c r="I8" s="135"/>
    </row>
    <row r="9" spans="1:10" x14ac:dyDescent="0.25">
      <c r="A9" s="135"/>
      <c r="B9" s="135"/>
      <c r="C9" s="135"/>
      <c r="D9" s="135"/>
      <c r="E9" s="135"/>
      <c r="F9" s="135"/>
      <c r="G9" s="135"/>
      <c r="H9" s="135"/>
      <c r="I9" s="135"/>
    </row>
    <row r="10" spans="1:10" x14ac:dyDescent="0.25">
      <c r="A10" s="135"/>
      <c r="B10" s="135"/>
      <c r="C10" s="135"/>
      <c r="D10" s="135"/>
      <c r="E10" s="135"/>
      <c r="F10" s="135"/>
      <c r="G10" s="135"/>
      <c r="H10" s="135"/>
      <c r="I10" s="135"/>
    </row>
    <row r="11" spans="1:10" x14ac:dyDescent="0.25">
      <c r="A11" s="135"/>
      <c r="B11" s="135"/>
      <c r="C11" s="135"/>
      <c r="D11" s="135"/>
      <c r="E11" s="135"/>
      <c r="F11" s="135"/>
      <c r="G11" s="135"/>
      <c r="H11" s="135"/>
      <c r="I11" s="135"/>
    </row>
    <row r="12" spans="1:10" x14ac:dyDescent="0.25">
      <c r="A12" s="135"/>
      <c r="B12" s="135"/>
      <c r="C12" s="135"/>
      <c r="D12" s="135"/>
      <c r="E12" s="135"/>
      <c r="F12" s="135"/>
      <c r="G12" s="135"/>
      <c r="H12" s="135"/>
      <c r="I12" s="135"/>
    </row>
    <row r="13" spans="1:10" x14ac:dyDescent="0.25">
      <c r="A13" s="135"/>
      <c r="B13" s="135"/>
      <c r="C13" s="135"/>
      <c r="D13" s="135"/>
      <c r="E13" s="135"/>
      <c r="F13" s="135"/>
      <c r="G13" s="135"/>
      <c r="H13" s="135"/>
      <c r="I13" s="135"/>
    </row>
    <row r="14" spans="1:10" x14ac:dyDescent="0.25">
      <c r="A14" s="135"/>
      <c r="B14" s="135"/>
      <c r="C14" s="135"/>
      <c r="D14" s="135"/>
      <c r="E14" s="135"/>
      <c r="F14" s="135"/>
      <c r="G14" s="135"/>
      <c r="H14" s="135"/>
      <c r="I14" s="135"/>
    </row>
    <row r="15" spans="1:10" ht="15.75" x14ac:dyDescent="0.25">
      <c r="A15" s="131"/>
      <c r="B15" s="315" t="s">
        <v>14</v>
      </c>
      <c r="C15" s="315"/>
      <c r="D15" s="315"/>
      <c r="E15" s="315"/>
      <c r="F15" s="315"/>
      <c r="G15" s="315"/>
      <c r="H15" s="315"/>
      <c r="I15" s="135"/>
      <c r="J15" s="233"/>
    </row>
    <row r="16" spans="1:10" x14ac:dyDescent="0.25">
      <c r="A16" s="135"/>
      <c r="B16" s="135"/>
      <c r="C16" s="135"/>
      <c r="D16" s="135"/>
      <c r="E16" s="135"/>
      <c r="F16" s="135"/>
      <c r="G16" s="135"/>
      <c r="H16" s="135"/>
      <c r="I16" s="135"/>
    </row>
    <row r="17" spans="1:9" x14ac:dyDescent="0.25">
      <c r="A17" s="135"/>
      <c r="B17" s="135"/>
      <c r="C17" s="135"/>
      <c r="D17" s="135"/>
      <c r="E17" s="135"/>
      <c r="F17" s="135"/>
      <c r="G17" s="135"/>
      <c r="H17" s="135"/>
      <c r="I17" s="135"/>
    </row>
    <row r="18" spans="1:9" x14ac:dyDescent="0.25">
      <c r="A18" s="135"/>
      <c r="B18" s="135"/>
      <c r="C18" s="135"/>
      <c r="D18" s="135"/>
      <c r="E18" s="135"/>
      <c r="F18" s="135"/>
      <c r="G18" s="135"/>
      <c r="H18" s="135"/>
      <c r="I18" s="135"/>
    </row>
    <row r="19" spans="1:9" x14ac:dyDescent="0.25">
      <c r="A19" s="135"/>
      <c r="B19" s="135"/>
      <c r="C19" s="135"/>
      <c r="D19" s="135"/>
      <c r="E19" s="135"/>
      <c r="F19" s="135"/>
      <c r="G19" s="135"/>
      <c r="H19" s="135"/>
      <c r="I19" s="135"/>
    </row>
    <row r="20" spans="1:9" x14ac:dyDescent="0.25">
      <c r="A20" s="135"/>
      <c r="B20" s="135"/>
      <c r="C20" s="135"/>
      <c r="D20" s="135"/>
      <c r="E20" s="135"/>
      <c r="F20" s="135"/>
      <c r="G20" s="135"/>
      <c r="H20" s="135"/>
      <c r="I20" s="135"/>
    </row>
    <row r="21" spans="1:9" x14ac:dyDescent="0.25">
      <c r="A21" s="135"/>
      <c r="B21" s="135"/>
      <c r="C21" s="135"/>
      <c r="D21" s="135"/>
      <c r="E21" s="135"/>
      <c r="F21" s="135"/>
      <c r="G21" s="135"/>
      <c r="H21" s="135"/>
      <c r="I21" s="135"/>
    </row>
    <row r="22" spans="1:9" x14ac:dyDescent="0.25">
      <c r="A22" s="135"/>
      <c r="B22" s="135"/>
      <c r="C22" s="135"/>
      <c r="D22" s="135"/>
      <c r="E22" s="135"/>
      <c r="F22" s="135"/>
      <c r="G22" s="135"/>
      <c r="H22" s="135"/>
      <c r="I22" s="135"/>
    </row>
    <row r="23" spans="1:9" x14ac:dyDescent="0.25">
      <c r="A23" s="135"/>
      <c r="B23" s="135"/>
      <c r="C23" s="135"/>
      <c r="D23" s="135"/>
      <c r="E23" s="135"/>
      <c r="F23" s="135"/>
      <c r="G23" s="135"/>
      <c r="H23" s="135"/>
      <c r="I23" s="135"/>
    </row>
    <row r="24" spans="1:9" x14ac:dyDescent="0.25">
      <c r="A24" s="135"/>
      <c r="B24" s="135"/>
      <c r="C24" s="135"/>
      <c r="D24" s="135"/>
      <c r="E24" s="135"/>
      <c r="F24" s="135"/>
      <c r="G24" s="135"/>
      <c r="H24" s="135"/>
      <c r="I24" s="135"/>
    </row>
    <row r="25" spans="1:9" x14ac:dyDescent="0.25">
      <c r="A25" s="135"/>
      <c r="B25" s="135"/>
      <c r="C25" s="135"/>
      <c r="D25" s="135"/>
      <c r="E25" s="135"/>
      <c r="F25" s="135"/>
      <c r="G25" s="135"/>
      <c r="H25" s="135"/>
      <c r="I25" s="135"/>
    </row>
    <row r="26" spans="1:9" x14ac:dyDescent="0.25">
      <c r="A26" s="135"/>
      <c r="B26" s="135"/>
      <c r="C26" s="135"/>
      <c r="D26" s="135"/>
      <c r="E26" s="135"/>
      <c r="F26" s="135"/>
      <c r="G26" s="135"/>
      <c r="H26" s="135"/>
      <c r="I26" s="135"/>
    </row>
    <row r="27" spans="1:9" x14ac:dyDescent="0.25">
      <c r="A27" s="135"/>
      <c r="B27" s="135"/>
      <c r="C27" s="135"/>
      <c r="D27" s="135"/>
      <c r="E27" s="135"/>
      <c r="F27" s="135"/>
      <c r="G27" s="135"/>
      <c r="H27" s="135"/>
      <c r="I27" s="135"/>
    </row>
    <row r="28" spans="1:9" x14ac:dyDescent="0.25">
      <c r="A28" s="135"/>
      <c r="B28" s="135"/>
      <c r="C28" s="135"/>
      <c r="D28" s="135"/>
      <c r="E28" s="135"/>
      <c r="F28" s="135"/>
      <c r="G28" s="135"/>
      <c r="H28" s="135"/>
      <c r="I28" s="135"/>
    </row>
    <row r="29" spans="1:9" x14ac:dyDescent="0.25">
      <c r="A29" s="135"/>
      <c r="B29" s="135"/>
      <c r="C29" s="135"/>
      <c r="D29" s="135"/>
      <c r="E29" s="135"/>
      <c r="F29" s="135"/>
      <c r="G29" s="135"/>
      <c r="H29" s="135"/>
      <c r="I29" s="135"/>
    </row>
    <row r="30" spans="1:9" x14ac:dyDescent="0.25">
      <c r="A30" s="135"/>
      <c r="B30" s="135"/>
      <c r="C30" s="135"/>
      <c r="D30" s="135"/>
      <c r="E30" s="135"/>
      <c r="F30" s="135"/>
      <c r="G30" s="135"/>
      <c r="H30" s="135"/>
      <c r="I30" s="135"/>
    </row>
    <row r="31" spans="1:9" x14ac:dyDescent="0.25">
      <c r="A31" s="135"/>
      <c r="B31" s="135"/>
      <c r="C31" s="135"/>
      <c r="D31" s="135"/>
      <c r="E31" s="135"/>
      <c r="F31" s="135"/>
      <c r="G31" s="135"/>
      <c r="H31" s="135"/>
      <c r="I31" s="135"/>
    </row>
    <row r="32" spans="1:9" x14ac:dyDescent="0.25">
      <c r="A32" s="135"/>
      <c r="B32" s="135"/>
      <c r="C32" s="135"/>
      <c r="D32" s="135"/>
      <c r="E32" s="135"/>
      <c r="F32" s="135"/>
      <c r="G32" s="135"/>
      <c r="H32" s="135"/>
      <c r="I32" s="135"/>
    </row>
    <row r="33" spans="1:14" x14ac:dyDescent="0.25">
      <c r="A33" s="135"/>
      <c r="B33" s="135"/>
      <c r="C33" s="135"/>
      <c r="D33" s="135"/>
      <c r="E33" s="135"/>
      <c r="F33" s="135"/>
      <c r="G33" s="135"/>
      <c r="H33" s="135"/>
      <c r="I33" s="135"/>
    </row>
    <row r="34" spans="1:14" x14ac:dyDescent="0.25">
      <c r="A34" s="135"/>
      <c r="B34" s="135"/>
      <c r="C34" s="135"/>
      <c r="D34" s="135"/>
      <c r="E34" s="135"/>
      <c r="F34" s="135"/>
      <c r="G34" s="135"/>
      <c r="H34" s="135"/>
      <c r="I34" s="135"/>
    </row>
    <row r="35" spans="1:14" x14ac:dyDescent="0.25">
      <c r="A35" s="135"/>
      <c r="B35" s="135"/>
      <c r="C35" s="135"/>
      <c r="D35" s="135"/>
      <c r="E35" s="135"/>
      <c r="F35" s="135"/>
      <c r="G35" s="135"/>
      <c r="H35" s="135"/>
      <c r="I35" s="135"/>
    </row>
    <row r="36" spans="1:14" x14ac:dyDescent="0.25">
      <c r="A36" s="135"/>
      <c r="B36" s="135"/>
      <c r="C36" s="135"/>
      <c r="D36" s="135"/>
      <c r="E36" s="135"/>
      <c r="F36" s="135"/>
      <c r="G36" s="135"/>
      <c r="H36" s="135"/>
      <c r="I36" s="135"/>
    </row>
    <row r="37" spans="1:14" x14ac:dyDescent="0.25">
      <c r="A37" s="135"/>
      <c r="B37" s="135"/>
      <c r="C37" s="135"/>
      <c r="D37" s="135"/>
      <c r="E37" s="135"/>
      <c r="F37" s="135"/>
      <c r="G37" s="135"/>
      <c r="H37" s="135"/>
      <c r="I37" s="135"/>
    </row>
    <row r="38" spans="1:14" x14ac:dyDescent="0.25">
      <c r="A38" s="135"/>
      <c r="B38" s="135"/>
      <c r="C38" s="135"/>
      <c r="D38" s="135"/>
      <c r="E38" s="135"/>
      <c r="F38" s="135"/>
      <c r="G38" s="135"/>
      <c r="H38" s="135"/>
      <c r="I38" s="135"/>
    </row>
    <row r="39" spans="1:14" x14ac:dyDescent="0.25">
      <c r="A39" s="135"/>
      <c r="B39" s="135"/>
      <c r="C39" s="135"/>
      <c r="D39" s="135"/>
      <c r="E39" s="135"/>
      <c r="F39" s="135"/>
      <c r="G39" s="135"/>
      <c r="H39" s="135"/>
      <c r="I39" s="135"/>
    </row>
    <row r="40" spans="1:14" ht="14.45" customHeight="1" x14ac:dyDescent="0.25">
      <c r="A40" s="135"/>
      <c r="B40" s="135"/>
      <c r="C40" s="135"/>
      <c r="D40" s="135"/>
      <c r="E40" s="135"/>
      <c r="F40" s="135"/>
      <c r="G40" s="135"/>
      <c r="H40" s="135"/>
      <c r="I40" s="135"/>
      <c r="J40" s="238"/>
      <c r="K40" s="238"/>
      <c r="L40" s="238"/>
      <c r="M40" s="238"/>
      <c r="N40" s="238"/>
    </row>
    <row r="41" spans="1:14" x14ac:dyDescent="0.25">
      <c r="A41" s="135"/>
      <c r="B41" s="135"/>
      <c r="C41" s="135"/>
      <c r="D41" s="135"/>
      <c r="E41" s="135"/>
      <c r="F41" s="135"/>
      <c r="G41" s="135"/>
      <c r="H41" s="135"/>
      <c r="I41" s="135"/>
    </row>
    <row r="42" spans="1:14" x14ac:dyDescent="0.25">
      <c r="A42" s="131"/>
      <c r="B42" s="315" t="s">
        <v>15</v>
      </c>
      <c r="C42" s="315"/>
      <c r="D42" s="315"/>
      <c r="E42" s="315"/>
      <c r="F42" s="315"/>
      <c r="G42" s="315"/>
      <c r="H42" s="315"/>
      <c r="I42" s="135"/>
    </row>
    <row r="43" spans="1:14" x14ac:dyDescent="0.25">
      <c r="A43" s="135"/>
      <c r="B43" s="135"/>
      <c r="C43" s="135"/>
      <c r="D43" s="135"/>
      <c r="E43" s="135"/>
      <c r="F43" s="135"/>
      <c r="G43" s="135"/>
      <c r="H43" s="135"/>
      <c r="I43" s="135"/>
    </row>
    <row r="44" spans="1:14" x14ac:dyDescent="0.25">
      <c r="A44" s="135"/>
      <c r="B44" s="135"/>
      <c r="C44" s="135"/>
      <c r="D44" s="135"/>
      <c r="E44" s="135"/>
      <c r="F44" s="135"/>
      <c r="G44" s="135"/>
      <c r="H44" s="135"/>
      <c r="I44" s="135"/>
    </row>
    <row r="45" spans="1:14" x14ac:dyDescent="0.25">
      <c r="A45" s="135"/>
      <c r="B45" s="135"/>
      <c r="C45" s="135"/>
      <c r="D45" s="135"/>
      <c r="E45" s="135"/>
      <c r="F45" s="135"/>
      <c r="G45" s="135"/>
      <c r="H45" s="135"/>
      <c r="I45" s="135"/>
    </row>
    <row r="46" spans="1:14" x14ac:dyDescent="0.25">
      <c r="A46" s="135"/>
      <c r="B46" s="135"/>
      <c r="C46" s="135"/>
      <c r="D46" s="135"/>
      <c r="E46" s="135"/>
      <c r="F46" s="135"/>
      <c r="G46" s="135"/>
      <c r="H46" s="135"/>
      <c r="I46" s="135"/>
    </row>
    <row r="47" spans="1:14" x14ac:dyDescent="0.25">
      <c r="A47" s="135"/>
      <c r="B47" s="135"/>
      <c r="C47" s="135"/>
      <c r="D47" s="135"/>
      <c r="E47" s="135"/>
      <c r="F47" s="135"/>
      <c r="G47" s="135"/>
      <c r="H47" s="135"/>
      <c r="I47" s="135"/>
    </row>
    <row r="48" spans="1:14" x14ac:dyDescent="0.25">
      <c r="A48" s="135"/>
      <c r="B48" s="135"/>
      <c r="C48" s="135"/>
      <c r="D48" s="135"/>
      <c r="E48" s="135"/>
      <c r="F48" s="135"/>
      <c r="G48" s="135"/>
      <c r="H48" s="135"/>
      <c r="I48" s="135"/>
    </row>
    <row r="49" spans="1:16" x14ac:dyDescent="0.25">
      <c r="A49" s="135"/>
      <c r="B49" s="135"/>
      <c r="C49" s="135"/>
      <c r="D49" s="135"/>
      <c r="E49" s="135"/>
      <c r="F49" s="135"/>
      <c r="G49" s="135"/>
      <c r="H49" s="135"/>
      <c r="I49" s="135"/>
    </row>
    <row r="50" spans="1:16" x14ac:dyDescent="0.25">
      <c r="A50" s="135"/>
      <c r="B50" s="135"/>
      <c r="C50" s="135"/>
      <c r="D50" s="135"/>
      <c r="E50" s="135"/>
      <c r="F50" s="135"/>
      <c r="G50" s="135"/>
      <c r="H50" s="135"/>
      <c r="I50" s="135"/>
    </row>
    <row r="51" spans="1:16" x14ac:dyDescent="0.25">
      <c r="A51" s="135"/>
      <c r="B51" s="135"/>
      <c r="C51" s="135"/>
      <c r="D51" s="135"/>
      <c r="E51" s="135"/>
      <c r="F51" s="135"/>
      <c r="G51" s="135"/>
      <c r="H51" s="135"/>
      <c r="I51" s="135"/>
    </row>
    <row r="52" spans="1:16" x14ac:dyDescent="0.25">
      <c r="A52" s="135"/>
      <c r="B52" s="135"/>
      <c r="C52" s="135"/>
      <c r="D52" s="135"/>
      <c r="E52" s="135"/>
      <c r="F52" s="135"/>
      <c r="G52" s="135"/>
      <c r="H52" s="135"/>
      <c r="I52" s="135"/>
    </row>
    <row r="53" spans="1:16" x14ac:dyDescent="0.25">
      <c r="A53" s="135"/>
      <c r="B53" s="135"/>
      <c r="C53" s="135"/>
      <c r="D53" s="135"/>
      <c r="E53" s="135"/>
      <c r="F53" s="135"/>
      <c r="G53" s="135"/>
      <c r="H53" s="135"/>
      <c r="I53" s="135"/>
    </row>
    <row r="54" spans="1:16" x14ac:dyDescent="0.25">
      <c r="A54" s="135"/>
      <c r="B54" s="135"/>
      <c r="C54" s="135"/>
      <c r="D54" s="135"/>
      <c r="E54" s="135"/>
      <c r="F54" s="135"/>
      <c r="G54" s="135"/>
      <c r="H54" s="135"/>
      <c r="I54" s="135"/>
    </row>
    <row r="55" spans="1:16" x14ac:dyDescent="0.25">
      <c r="A55" s="135"/>
      <c r="B55" s="135"/>
      <c r="C55" s="135"/>
      <c r="D55" s="135"/>
      <c r="E55" s="135"/>
      <c r="F55" s="135"/>
      <c r="G55" s="135"/>
      <c r="H55" s="135"/>
      <c r="I55" s="135"/>
    </row>
    <row r="56" spans="1:16" x14ac:dyDescent="0.25">
      <c r="A56" s="135"/>
      <c r="B56" s="135"/>
      <c r="C56" s="135"/>
      <c r="D56" s="135"/>
      <c r="E56" s="135"/>
      <c r="F56" s="135"/>
      <c r="G56" s="135"/>
      <c r="H56" s="135"/>
      <c r="I56" s="135"/>
    </row>
    <row r="57" spans="1:16" ht="14.45" customHeight="1" x14ac:dyDescent="0.25">
      <c r="A57" s="135"/>
      <c r="B57" s="135"/>
      <c r="C57" s="135"/>
      <c r="D57" s="135"/>
      <c r="E57" s="135"/>
      <c r="F57" s="135"/>
      <c r="G57" s="135"/>
      <c r="H57" s="135"/>
      <c r="I57" s="135"/>
      <c r="K57" s="223"/>
      <c r="L57" s="223"/>
      <c r="M57" s="223"/>
      <c r="N57" s="223"/>
      <c r="O57" s="223"/>
      <c r="P57" s="223"/>
    </row>
    <row r="58" spans="1:16" x14ac:dyDescent="0.25">
      <c r="A58" s="135"/>
      <c r="B58" s="135"/>
      <c r="C58" s="135"/>
      <c r="D58" s="135"/>
      <c r="E58" s="135"/>
      <c r="F58" s="135"/>
      <c r="G58" s="135"/>
      <c r="H58" s="135"/>
      <c r="I58" s="135"/>
      <c r="K58" s="223"/>
      <c r="L58" s="223"/>
      <c r="M58" s="223"/>
      <c r="N58" s="223"/>
      <c r="O58" s="223"/>
      <c r="P58" s="223"/>
    </row>
    <row r="59" spans="1:16" x14ac:dyDescent="0.25">
      <c r="A59" s="135"/>
      <c r="B59" s="135"/>
      <c r="C59" s="135"/>
      <c r="D59" s="135"/>
      <c r="E59" s="135"/>
      <c r="F59" s="135"/>
      <c r="G59" s="135"/>
      <c r="H59" s="135"/>
      <c r="I59" s="135"/>
      <c r="K59" s="223"/>
      <c r="L59" s="223"/>
      <c r="M59" s="223"/>
      <c r="N59" s="223"/>
      <c r="O59" s="223"/>
      <c r="P59" s="223"/>
    </row>
    <row r="60" spans="1:16" x14ac:dyDescent="0.25">
      <c r="A60" s="135"/>
      <c r="B60" s="135"/>
      <c r="C60" s="135"/>
      <c r="D60" s="135"/>
      <c r="E60" s="135"/>
      <c r="F60" s="135"/>
      <c r="G60" s="135"/>
      <c r="H60" s="135"/>
      <c r="I60" s="135"/>
      <c r="K60" s="223"/>
      <c r="L60" s="223"/>
      <c r="M60" s="223"/>
      <c r="N60" s="223"/>
      <c r="O60" s="223"/>
      <c r="P60" s="223"/>
    </row>
    <row r="61" spans="1:16" x14ac:dyDescent="0.25">
      <c r="A61" s="135"/>
      <c r="B61" s="135"/>
      <c r="C61" s="135"/>
      <c r="D61" s="135"/>
      <c r="E61" s="135"/>
      <c r="F61" s="135"/>
      <c r="G61" s="135"/>
      <c r="H61" s="135"/>
      <c r="I61" s="135"/>
      <c r="K61" s="223"/>
      <c r="L61" s="223"/>
      <c r="M61" s="223"/>
      <c r="N61" s="223"/>
      <c r="O61" s="223"/>
      <c r="P61" s="223"/>
    </row>
    <row r="62" spans="1:16" x14ac:dyDescent="0.25">
      <c r="A62" s="135"/>
      <c r="B62" s="135"/>
      <c r="C62" s="135"/>
      <c r="D62" s="135"/>
      <c r="E62" s="135"/>
      <c r="F62" s="135"/>
      <c r="G62" s="135"/>
      <c r="H62" s="135"/>
      <c r="I62" s="135"/>
      <c r="K62" s="223"/>
      <c r="L62" s="223"/>
      <c r="M62" s="223"/>
      <c r="N62" s="223"/>
      <c r="O62" s="223"/>
      <c r="P62" s="223"/>
    </row>
    <row r="63" spans="1:16" x14ac:dyDescent="0.25">
      <c r="A63" s="135"/>
      <c r="B63" s="135"/>
      <c r="C63" s="135"/>
      <c r="D63" s="135"/>
      <c r="E63" s="135"/>
      <c r="F63" s="135"/>
      <c r="G63" s="135"/>
      <c r="H63" s="135"/>
      <c r="I63" s="135"/>
    </row>
    <row r="64" spans="1:16" x14ac:dyDescent="0.25">
      <c r="A64" s="135"/>
      <c r="B64" s="135"/>
      <c r="C64" s="135"/>
      <c r="D64" s="135"/>
      <c r="E64" s="135"/>
      <c r="F64" s="135"/>
      <c r="G64" s="135"/>
      <c r="H64" s="135"/>
      <c r="I64" s="135"/>
    </row>
    <row r="65" spans="1:9" x14ac:dyDescent="0.25">
      <c r="A65" s="135"/>
      <c r="B65" s="135"/>
      <c r="C65" s="135"/>
      <c r="D65" s="135"/>
      <c r="E65" s="135"/>
      <c r="F65" s="135"/>
      <c r="G65" s="135"/>
      <c r="H65" s="135"/>
      <c r="I65" s="135"/>
    </row>
    <row r="66" spans="1:9" x14ac:dyDescent="0.25">
      <c r="A66" s="135"/>
      <c r="B66" s="135"/>
      <c r="C66" s="135"/>
      <c r="D66" s="135"/>
      <c r="E66" s="135"/>
      <c r="F66" s="135"/>
      <c r="G66" s="135"/>
      <c r="H66" s="135"/>
      <c r="I66" s="135"/>
    </row>
    <row r="67" spans="1:9" x14ac:dyDescent="0.25">
      <c r="A67" s="135"/>
      <c r="B67" s="135"/>
      <c r="C67" s="135"/>
      <c r="D67" s="135"/>
      <c r="E67" s="135"/>
      <c r="F67" s="135"/>
      <c r="G67" s="135"/>
      <c r="H67" s="135"/>
      <c r="I67" s="135"/>
    </row>
    <row r="68" spans="1:9" x14ac:dyDescent="0.25">
      <c r="A68" s="135"/>
      <c r="B68" s="135"/>
      <c r="C68" s="135"/>
      <c r="D68" s="135"/>
      <c r="E68" s="135"/>
      <c r="F68" s="135"/>
      <c r="G68" s="135"/>
      <c r="H68" s="135"/>
      <c r="I68" s="135"/>
    </row>
    <row r="69" spans="1:9" x14ac:dyDescent="0.25">
      <c r="A69" s="135"/>
      <c r="B69" s="135"/>
      <c r="C69" s="135"/>
      <c r="D69" s="135"/>
      <c r="E69" s="135"/>
      <c r="F69" s="135"/>
      <c r="G69" s="135"/>
      <c r="H69" s="135"/>
      <c r="I69" s="135"/>
    </row>
    <row r="70" spans="1:9" x14ac:dyDescent="0.25">
      <c r="A70" s="135"/>
      <c r="B70" s="135"/>
      <c r="C70" s="135"/>
      <c r="D70" s="135"/>
      <c r="E70" s="135"/>
      <c r="F70" s="135"/>
      <c r="G70" s="135"/>
      <c r="H70" s="135"/>
      <c r="I70" s="135"/>
    </row>
    <row r="71" spans="1:9" x14ac:dyDescent="0.25">
      <c r="A71" s="135"/>
      <c r="B71" s="135"/>
      <c r="C71" s="135"/>
      <c r="D71" s="135"/>
      <c r="E71" s="135"/>
      <c r="F71" s="135"/>
      <c r="G71" s="135"/>
      <c r="H71" s="135"/>
      <c r="I71" s="135"/>
    </row>
    <row r="72" spans="1:9" x14ac:dyDescent="0.25">
      <c r="A72" s="135"/>
      <c r="B72" s="135"/>
      <c r="C72" s="135"/>
      <c r="D72" s="135"/>
      <c r="E72" s="135"/>
      <c r="F72" s="135"/>
      <c r="G72" s="135"/>
      <c r="H72" s="135"/>
      <c r="I72" s="135"/>
    </row>
    <row r="73" spans="1:9" x14ac:dyDescent="0.25">
      <c r="A73" s="135"/>
      <c r="B73" s="135"/>
      <c r="C73" s="135"/>
      <c r="D73" s="135"/>
      <c r="E73" s="135"/>
      <c r="F73" s="135"/>
      <c r="G73" s="135"/>
      <c r="H73" s="135"/>
      <c r="I73" s="135"/>
    </row>
    <row r="74" spans="1:9" x14ac:dyDescent="0.25">
      <c r="A74" s="135"/>
      <c r="B74" s="135"/>
      <c r="C74" s="135"/>
      <c r="D74" s="135"/>
      <c r="E74" s="135"/>
      <c r="F74" s="135"/>
      <c r="G74" s="135"/>
      <c r="H74" s="135"/>
      <c r="I74" s="135"/>
    </row>
    <row r="75" spans="1:9" x14ac:dyDescent="0.25">
      <c r="A75" s="135"/>
      <c r="B75" s="135"/>
      <c r="C75" s="135"/>
      <c r="D75" s="135"/>
      <c r="E75" s="135"/>
      <c r="F75" s="135"/>
      <c r="G75" s="135"/>
      <c r="H75" s="135"/>
      <c r="I75" s="135"/>
    </row>
    <row r="76" spans="1:9" x14ac:dyDescent="0.25">
      <c r="A76" s="135"/>
      <c r="B76" s="135"/>
      <c r="C76" s="135"/>
      <c r="D76" s="135"/>
      <c r="E76" s="135"/>
      <c r="F76" s="135"/>
      <c r="G76" s="135"/>
      <c r="H76" s="135"/>
      <c r="I76" s="135"/>
    </row>
    <row r="77" spans="1:9" x14ac:dyDescent="0.25">
      <c r="A77" s="135"/>
      <c r="B77" s="135"/>
      <c r="C77" s="135"/>
      <c r="D77" s="135"/>
      <c r="E77" s="135"/>
      <c r="F77" s="135"/>
      <c r="G77" s="135"/>
      <c r="H77" s="135"/>
      <c r="I77" s="135"/>
    </row>
    <row r="78" spans="1:9" x14ac:dyDescent="0.25">
      <c r="A78" s="135"/>
      <c r="B78" s="135"/>
      <c r="C78" s="135"/>
      <c r="D78" s="135"/>
      <c r="E78" s="135"/>
      <c r="F78" s="135"/>
      <c r="G78" s="135"/>
      <c r="H78" s="135"/>
      <c r="I78" s="135"/>
    </row>
    <row r="79" spans="1:9" x14ac:dyDescent="0.25">
      <c r="A79" s="135"/>
      <c r="B79" s="135"/>
      <c r="C79" s="135"/>
      <c r="D79" s="135"/>
      <c r="E79" s="135"/>
      <c r="F79" s="135"/>
      <c r="G79" s="135"/>
      <c r="H79" s="135"/>
      <c r="I79" s="135"/>
    </row>
    <row r="80" spans="1:9" hidden="1" x14ac:dyDescent="0.25">
      <c r="A80" s="135"/>
      <c r="B80" s="135"/>
      <c r="C80" s="135"/>
      <c r="D80" s="135"/>
      <c r="E80" s="135"/>
      <c r="F80" s="135"/>
      <c r="G80" s="135"/>
      <c r="H80" s="135"/>
      <c r="I80" s="135"/>
    </row>
    <row r="81" spans="1:9" hidden="1" x14ac:dyDescent="0.25">
      <c r="A81" s="135"/>
      <c r="B81" s="135"/>
      <c r="C81" s="135"/>
      <c r="D81" s="135"/>
      <c r="E81" s="135"/>
      <c r="F81" s="135"/>
      <c r="G81" s="135"/>
      <c r="H81" s="135"/>
      <c r="I81" s="135"/>
    </row>
    <row r="82" spans="1:9" hidden="1" x14ac:dyDescent="0.25">
      <c r="A82" s="135"/>
      <c r="B82" s="135"/>
      <c r="C82" s="135"/>
      <c r="D82" s="135"/>
      <c r="E82" s="135"/>
      <c r="F82" s="135"/>
      <c r="G82" s="135"/>
      <c r="H82" s="135"/>
      <c r="I82" s="135"/>
    </row>
    <row r="83" spans="1:9" hidden="1" x14ac:dyDescent="0.25">
      <c r="A83" s="135"/>
      <c r="B83" s="135"/>
      <c r="C83" s="135"/>
      <c r="D83" s="135"/>
      <c r="E83" s="135"/>
      <c r="F83" s="135"/>
      <c r="G83" s="135"/>
      <c r="H83" s="135"/>
      <c r="I83" s="135"/>
    </row>
    <row r="84" spans="1:9" hidden="1" x14ac:dyDescent="0.25">
      <c r="A84" s="135"/>
      <c r="B84" s="135"/>
      <c r="C84" s="135"/>
      <c r="D84" s="135"/>
      <c r="E84" s="135"/>
      <c r="F84" s="135"/>
      <c r="G84" s="135"/>
      <c r="H84" s="135"/>
      <c r="I84" s="135"/>
    </row>
    <row r="85" spans="1:9" hidden="1" x14ac:dyDescent="0.25">
      <c r="A85" s="135"/>
      <c r="B85" s="135"/>
      <c r="C85" s="135"/>
      <c r="D85" s="135"/>
      <c r="E85" s="135"/>
      <c r="F85" s="135"/>
      <c r="G85" s="135"/>
      <c r="H85" s="135"/>
      <c r="I85" s="135"/>
    </row>
    <row r="86" spans="1:9" hidden="1" x14ac:dyDescent="0.25">
      <c r="A86" s="135"/>
      <c r="B86" s="135"/>
      <c r="C86" s="135"/>
      <c r="D86" s="135"/>
      <c r="E86" s="135"/>
      <c r="F86" s="135"/>
      <c r="G86" s="135"/>
      <c r="H86" s="135"/>
      <c r="I86" s="135"/>
    </row>
    <row r="87" spans="1:9" hidden="1" x14ac:dyDescent="0.25">
      <c r="A87" s="135"/>
      <c r="B87" s="135"/>
      <c r="C87" s="135"/>
      <c r="D87" s="135"/>
      <c r="E87" s="135"/>
      <c r="F87" s="135"/>
      <c r="G87" s="135"/>
      <c r="H87" s="135"/>
      <c r="I87" s="135"/>
    </row>
    <row r="88" spans="1:9" hidden="1" x14ac:dyDescent="0.25">
      <c r="A88" s="135"/>
      <c r="B88" s="135"/>
      <c r="C88" s="135"/>
      <c r="D88" s="135"/>
      <c r="E88" s="135"/>
      <c r="F88" s="135"/>
      <c r="G88" s="135"/>
      <c r="H88" s="135"/>
      <c r="I88" s="135"/>
    </row>
    <row r="89" spans="1:9" hidden="1" x14ac:dyDescent="0.25">
      <c r="A89" s="135"/>
      <c r="B89" s="135"/>
      <c r="C89" s="135"/>
      <c r="D89" s="135"/>
      <c r="E89" s="135"/>
      <c r="F89" s="135"/>
      <c r="G89" s="135"/>
      <c r="H89" s="135"/>
      <c r="I89" s="135"/>
    </row>
    <row r="90" spans="1:9" hidden="1" x14ac:dyDescent="0.25">
      <c r="A90" s="135"/>
      <c r="B90" s="135"/>
      <c r="C90" s="135"/>
      <c r="D90" s="135"/>
      <c r="E90" s="135"/>
      <c r="F90" s="135"/>
      <c r="G90" s="135"/>
      <c r="H90" s="135"/>
      <c r="I90" s="135"/>
    </row>
    <row r="91" spans="1:9" hidden="1" x14ac:dyDescent="0.25">
      <c r="A91" s="135"/>
      <c r="B91" s="135"/>
      <c r="C91" s="135"/>
      <c r="D91" s="135"/>
      <c r="E91" s="135"/>
      <c r="F91" s="135"/>
      <c r="G91" s="135"/>
      <c r="H91" s="135"/>
      <c r="I91" s="135"/>
    </row>
    <row r="92" spans="1:9" hidden="1" x14ac:dyDescent="0.25">
      <c r="A92" s="135"/>
      <c r="B92" s="135"/>
      <c r="C92" s="135"/>
      <c r="D92" s="135"/>
      <c r="E92" s="135"/>
      <c r="F92" s="135"/>
      <c r="G92" s="135"/>
      <c r="H92" s="135"/>
      <c r="I92" s="135"/>
    </row>
    <row r="93" spans="1:9" hidden="1" x14ac:dyDescent="0.25">
      <c r="A93" s="135"/>
      <c r="B93" s="135"/>
      <c r="C93" s="135"/>
      <c r="D93" s="135"/>
      <c r="E93" s="135"/>
      <c r="F93" s="135"/>
      <c r="G93" s="135"/>
      <c r="H93" s="135"/>
      <c r="I93" s="135"/>
    </row>
    <row r="94" spans="1:9" hidden="1" x14ac:dyDescent="0.25">
      <c r="A94" s="135"/>
      <c r="B94" s="135"/>
      <c r="C94" s="135"/>
      <c r="D94" s="135"/>
      <c r="E94" s="135"/>
      <c r="F94" s="135"/>
      <c r="G94" s="135"/>
      <c r="H94" s="135"/>
      <c r="I94" s="135"/>
    </row>
    <row r="95" spans="1:9" hidden="1" x14ac:dyDescent="0.25">
      <c r="A95" s="135"/>
      <c r="B95" s="135"/>
      <c r="C95" s="135"/>
      <c r="D95" s="135"/>
      <c r="E95" s="135"/>
      <c r="F95" s="135"/>
      <c r="G95" s="135"/>
      <c r="H95" s="135"/>
      <c r="I95" s="135"/>
    </row>
    <row r="96" spans="1:9" hidden="1" x14ac:dyDescent="0.25">
      <c r="A96" s="135"/>
      <c r="B96" s="135"/>
      <c r="C96" s="135"/>
      <c r="D96" s="135"/>
      <c r="E96" s="135"/>
      <c r="F96" s="135"/>
      <c r="G96" s="135"/>
      <c r="H96" s="135"/>
      <c r="I96" s="135"/>
    </row>
    <row r="97" spans="1:9" hidden="1" x14ac:dyDescent="0.25">
      <c r="A97" s="135"/>
      <c r="B97" s="135"/>
      <c r="C97" s="135"/>
      <c r="D97" s="135"/>
      <c r="E97" s="135"/>
      <c r="F97" s="135"/>
      <c r="G97" s="135"/>
      <c r="H97" s="135"/>
      <c r="I97" s="135"/>
    </row>
    <row r="98" spans="1:9" hidden="1" x14ac:dyDescent="0.25">
      <c r="A98" s="135"/>
      <c r="B98" s="135"/>
      <c r="C98" s="135"/>
      <c r="D98" s="135"/>
      <c r="E98" s="135"/>
      <c r="F98" s="135"/>
      <c r="G98" s="135"/>
      <c r="H98" s="135"/>
      <c r="I98" s="135"/>
    </row>
    <row r="99" spans="1:9" hidden="1" x14ac:dyDescent="0.25">
      <c r="A99" s="135"/>
      <c r="B99" s="135"/>
      <c r="C99" s="135"/>
      <c r="D99" s="135"/>
      <c r="E99" s="135"/>
      <c r="F99" s="135"/>
      <c r="G99" s="135"/>
      <c r="H99" s="135"/>
      <c r="I99" s="135"/>
    </row>
    <row r="100" spans="1:9" hidden="1" x14ac:dyDescent="0.25">
      <c r="A100" s="135"/>
      <c r="B100" s="135"/>
      <c r="C100" s="135"/>
      <c r="D100" s="135"/>
      <c r="E100" s="135"/>
      <c r="F100" s="135"/>
      <c r="G100" s="135"/>
      <c r="H100" s="135"/>
      <c r="I100" s="135"/>
    </row>
    <row r="101" spans="1:9" hidden="1" x14ac:dyDescent="0.25">
      <c r="A101" s="135"/>
      <c r="B101" s="135"/>
      <c r="C101" s="135"/>
      <c r="D101" s="135"/>
      <c r="E101" s="135"/>
      <c r="F101" s="135"/>
      <c r="G101" s="135"/>
      <c r="H101" s="135"/>
      <c r="I101" s="135"/>
    </row>
  </sheetData>
  <sheetProtection algorithmName="SHA-512" hashValue="ipYFD9mqPV/tmrWXHp85L7MdGtwWTttQLh8ZfnrMkENdSxtteFNlyQxlzDgOxegG6UjdLvpmOYWFW95s1q1l3g==" saltValue="A6bbPrZYlRlQL0cgUdevEA==" spinCount="100000" sheet="1" objects="1" scenarios="1"/>
  <mergeCells count="4">
    <mergeCell ref="B3:H3"/>
    <mergeCell ref="B15:H15"/>
    <mergeCell ref="B42:H42"/>
    <mergeCell ref="J40:N4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B9800-CE2B-4EE8-82DD-98EDBC4D891D}">
  <sheetPr codeName="Sheet3">
    <tabColor rgb="FF68C2DA"/>
  </sheetPr>
  <dimension ref="B2:K125"/>
  <sheetViews>
    <sheetView showGridLines="0" zoomScaleNormal="100" workbookViewId="0"/>
  </sheetViews>
  <sheetFormatPr defaultColWidth="9.140625" defaultRowHeight="15" x14ac:dyDescent="0.25"/>
  <cols>
    <col min="1" max="2" width="4.7109375" customWidth="1"/>
    <col min="3" max="3" width="14.28515625" customWidth="1"/>
    <col min="4" max="4" width="12" customWidth="1"/>
    <col min="5" max="5" width="10" customWidth="1"/>
    <col min="6" max="7" width="12" customWidth="1"/>
    <col min="8" max="8" width="11.42578125" customWidth="1"/>
    <col min="9" max="9" width="12.85546875" customWidth="1"/>
    <col min="10" max="10" width="12.140625" customWidth="1"/>
    <col min="11" max="11" width="4.7109375" customWidth="1"/>
  </cols>
  <sheetData>
    <row r="2" spans="2:11" ht="20.25" x14ac:dyDescent="0.25">
      <c r="B2" s="131"/>
      <c r="C2" s="314" t="s">
        <v>16</v>
      </c>
      <c r="D2" s="132"/>
      <c r="E2" s="133"/>
      <c r="F2" s="134"/>
      <c r="G2" s="133"/>
      <c r="H2" s="133"/>
      <c r="I2" s="133"/>
      <c r="J2" s="133"/>
      <c r="K2" s="133"/>
    </row>
    <row r="3" spans="2:11" x14ac:dyDescent="0.25">
      <c r="B3" s="131"/>
      <c r="C3" s="315" t="s">
        <v>17</v>
      </c>
      <c r="D3" s="315"/>
      <c r="E3" s="315"/>
      <c r="F3" s="315"/>
      <c r="G3" s="315"/>
      <c r="H3" s="315"/>
      <c r="I3" s="315"/>
      <c r="J3" s="315"/>
      <c r="K3" s="135"/>
    </row>
    <row r="4" spans="2:11" ht="18.75" customHeight="1" x14ac:dyDescent="0.25">
      <c r="B4" s="131"/>
      <c r="C4" s="135"/>
      <c r="D4" s="135"/>
      <c r="E4" s="135"/>
      <c r="F4" s="135"/>
      <c r="G4" s="135"/>
      <c r="H4" s="135"/>
      <c r="I4" s="135"/>
      <c r="J4" s="135"/>
      <c r="K4" s="135"/>
    </row>
    <row r="5" spans="2:11" ht="18.75" customHeight="1" x14ac:dyDescent="0.25">
      <c r="B5" s="131"/>
      <c r="C5" s="135"/>
      <c r="D5" s="135"/>
      <c r="E5" s="135"/>
      <c r="F5" s="135"/>
      <c r="G5" s="135"/>
      <c r="H5" s="135"/>
      <c r="I5" s="135"/>
      <c r="J5" s="135"/>
      <c r="K5" s="135"/>
    </row>
    <row r="6" spans="2:11" ht="18.75" customHeight="1" x14ac:dyDescent="0.25">
      <c r="B6" s="131"/>
      <c r="C6" s="135"/>
      <c r="D6" s="135"/>
      <c r="E6" s="135"/>
      <c r="F6" s="135"/>
      <c r="G6" s="135"/>
      <c r="H6" s="135"/>
      <c r="I6" s="135"/>
      <c r="J6" s="135"/>
      <c r="K6" s="135"/>
    </row>
    <row r="7" spans="2:11" ht="18.75" customHeight="1" x14ac:dyDescent="0.25">
      <c r="B7" s="131"/>
      <c r="C7" s="135"/>
      <c r="D7" s="135"/>
      <c r="E7" s="135"/>
      <c r="F7" s="135"/>
      <c r="G7" s="135"/>
      <c r="H7" s="135"/>
      <c r="I7" s="135"/>
      <c r="J7" s="135"/>
      <c r="K7" s="135"/>
    </row>
    <row r="8" spans="2:11" ht="18.75" customHeight="1" x14ac:dyDescent="0.25">
      <c r="B8" s="131"/>
      <c r="C8" s="135"/>
      <c r="D8" s="135"/>
      <c r="E8" s="135"/>
      <c r="F8" s="135"/>
      <c r="G8" s="135"/>
      <c r="H8" s="135"/>
      <c r="I8" s="135"/>
      <c r="J8" s="135"/>
      <c r="K8" s="135"/>
    </row>
    <row r="9" spans="2:11" ht="18.75" customHeight="1" x14ac:dyDescent="0.25">
      <c r="B9" s="131"/>
      <c r="C9" s="135"/>
      <c r="D9" s="135"/>
      <c r="E9" s="135"/>
      <c r="F9" s="135"/>
      <c r="I9" s="316"/>
      <c r="J9" s="135" t="s">
        <v>18</v>
      </c>
      <c r="K9" s="135"/>
    </row>
    <row r="10" spans="2:11" ht="18.75" customHeight="1" x14ac:dyDescent="0.25">
      <c r="B10" s="131"/>
      <c r="C10" s="135"/>
      <c r="D10" s="135"/>
      <c r="E10" s="135"/>
      <c r="F10" s="135"/>
      <c r="I10" s="320"/>
      <c r="J10" s="135" t="s">
        <v>19</v>
      </c>
      <c r="K10" s="135"/>
    </row>
    <row r="11" spans="2:11" ht="18.75" customHeight="1" x14ac:dyDescent="0.25">
      <c r="B11" s="131"/>
      <c r="C11" s="135"/>
      <c r="D11" s="135"/>
      <c r="E11" s="135"/>
      <c r="F11" s="135"/>
      <c r="G11" s="135"/>
      <c r="H11" s="135"/>
      <c r="I11" s="135"/>
      <c r="J11" s="135"/>
      <c r="K11" s="135"/>
    </row>
    <row r="12" spans="2:11" ht="18.75" customHeight="1" x14ac:dyDescent="0.25">
      <c r="B12" s="131"/>
      <c r="C12" s="135"/>
      <c r="D12" s="135"/>
      <c r="E12" s="135"/>
      <c r="F12" s="135"/>
      <c r="G12" s="135"/>
      <c r="H12" s="135"/>
      <c r="I12" s="135"/>
      <c r="J12" s="135"/>
      <c r="K12" s="135"/>
    </row>
    <row r="13" spans="2:11" ht="18.75" customHeight="1" x14ac:dyDescent="0.25">
      <c r="B13" s="131"/>
      <c r="C13" s="135"/>
      <c r="D13" s="135"/>
      <c r="E13" s="135"/>
      <c r="F13" s="135"/>
      <c r="G13" s="135"/>
      <c r="H13" s="135"/>
      <c r="I13" s="135"/>
      <c r="J13" s="135"/>
      <c r="K13" s="135"/>
    </row>
    <row r="14" spans="2:11" x14ac:dyDescent="0.25">
      <c r="B14" s="131"/>
      <c r="C14" s="315" t="s">
        <v>20</v>
      </c>
      <c r="D14" s="315"/>
      <c r="E14" s="315"/>
      <c r="F14" s="315"/>
      <c r="G14" s="315"/>
      <c r="H14" s="315"/>
      <c r="I14" s="315"/>
      <c r="J14" s="315"/>
      <c r="K14" s="135"/>
    </row>
    <row r="15" spans="2:11" x14ac:dyDescent="0.25">
      <c r="B15" s="131"/>
      <c r="C15" s="135"/>
      <c r="D15" s="135"/>
      <c r="E15" s="191"/>
      <c r="F15" s="192"/>
      <c r="G15" s="192"/>
      <c r="H15" s="135"/>
      <c r="I15" s="135"/>
      <c r="J15" s="135"/>
      <c r="K15" s="135"/>
    </row>
    <row r="16" spans="2:11" x14ac:dyDescent="0.25">
      <c r="B16" s="131"/>
      <c r="C16" s="193" t="s">
        <v>21</v>
      </c>
      <c r="D16" s="158"/>
      <c r="E16" s="317"/>
      <c r="F16" s="317"/>
      <c r="G16" s="317"/>
      <c r="H16" s="317"/>
      <c r="I16" s="317"/>
      <c r="J16" s="317"/>
      <c r="K16" s="135"/>
    </row>
    <row r="17" spans="2:11" x14ac:dyDescent="0.25">
      <c r="B17" s="131"/>
      <c r="C17" s="193" t="s">
        <v>22</v>
      </c>
      <c r="D17" s="158"/>
      <c r="E17" s="317"/>
      <c r="F17" s="317"/>
      <c r="G17" s="317"/>
      <c r="H17" s="317"/>
      <c r="I17" s="317"/>
      <c r="J17" s="317"/>
      <c r="K17" s="135"/>
    </row>
    <row r="18" spans="2:11" x14ac:dyDescent="0.25">
      <c r="B18" s="131"/>
      <c r="C18" s="193"/>
      <c r="D18" s="158"/>
      <c r="E18" s="193"/>
      <c r="F18" s="193"/>
      <c r="G18" s="193"/>
      <c r="H18" s="193"/>
      <c r="I18" s="193"/>
      <c r="J18" s="193"/>
      <c r="K18" s="135"/>
    </row>
    <row r="19" spans="2:11" x14ac:dyDescent="0.25">
      <c r="B19" s="131"/>
      <c r="C19" s="193" t="s">
        <v>23</v>
      </c>
      <c r="D19" s="158"/>
      <c r="E19" s="193"/>
      <c r="F19" s="193"/>
      <c r="G19" s="193"/>
      <c r="H19" s="193"/>
      <c r="I19" s="193"/>
      <c r="J19" s="193"/>
      <c r="K19" s="135"/>
    </row>
    <row r="20" spans="2:11" x14ac:dyDescent="0.25">
      <c r="B20" s="131"/>
      <c r="C20" s="193" t="s">
        <v>24</v>
      </c>
      <c r="D20" s="158"/>
      <c r="E20" s="317"/>
      <c r="F20" s="317"/>
      <c r="G20" s="317"/>
      <c r="H20" s="317"/>
      <c r="I20" s="317"/>
      <c r="J20" s="317"/>
      <c r="K20" s="135"/>
    </row>
    <row r="21" spans="2:11" x14ac:dyDescent="0.25">
      <c r="B21" s="131"/>
      <c r="C21" s="193" t="s">
        <v>25</v>
      </c>
      <c r="D21" s="158"/>
      <c r="E21" s="317"/>
      <c r="F21" s="317"/>
      <c r="G21" s="317"/>
      <c r="H21" s="317"/>
      <c r="I21" s="317"/>
      <c r="J21" s="317"/>
      <c r="K21" s="135"/>
    </row>
    <row r="22" spans="2:11" x14ac:dyDescent="0.25">
      <c r="B22" s="131"/>
      <c r="C22" s="193" t="s">
        <v>26</v>
      </c>
      <c r="D22" s="158"/>
      <c r="E22" s="317"/>
      <c r="F22" s="317"/>
      <c r="G22" s="317"/>
      <c r="H22" s="317"/>
      <c r="I22" s="317"/>
      <c r="J22" s="317"/>
      <c r="K22" s="135"/>
    </row>
    <row r="23" spans="2:11" x14ac:dyDescent="0.25">
      <c r="B23" s="131"/>
      <c r="C23" s="193" t="s">
        <v>27</v>
      </c>
      <c r="D23" s="158"/>
      <c r="E23" s="317"/>
      <c r="F23" s="317"/>
      <c r="G23" s="317"/>
      <c r="H23" s="317"/>
      <c r="I23" s="317"/>
      <c r="J23" s="317"/>
      <c r="K23" s="135"/>
    </row>
    <row r="24" spans="2:11" x14ac:dyDescent="0.25">
      <c r="B24" s="131"/>
      <c r="C24" s="193" t="s">
        <v>28</v>
      </c>
      <c r="D24" s="158"/>
      <c r="E24" s="317"/>
      <c r="F24" s="317"/>
      <c r="G24" s="317"/>
      <c r="H24" s="317"/>
      <c r="I24" s="317"/>
      <c r="J24" s="317"/>
      <c r="K24" s="135"/>
    </row>
    <row r="25" spans="2:11" x14ac:dyDescent="0.25">
      <c r="B25" s="131"/>
      <c r="C25" s="193"/>
      <c r="D25" s="158"/>
      <c r="E25" s="193"/>
      <c r="F25" s="193"/>
      <c r="G25" s="193"/>
      <c r="H25" s="158"/>
      <c r="I25" s="158"/>
      <c r="J25" s="158"/>
      <c r="K25" s="135"/>
    </row>
    <row r="26" spans="2:11" x14ac:dyDescent="0.25">
      <c r="B26" s="131"/>
      <c r="C26" s="193"/>
      <c r="D26" s="158"/>
      <c r="E26" s="193"/>
      <c r="F26" s="193"/>
      <c r="G26" s="193"/>
      <c r="H26" s="158"/>
      <c r="I26" s="158"/>
      <c r="J26" s="158"/>
      <c r="K26" s="135"/>
    </row>
    <row r="27" spans="2:11" x14ac:dyDescent="0.25">
      <c r="B27" s="131"/>
      <c r="C27" s="193" t="s">
        <v>29</v>
      </c>
      <c r="D27" s="158"/>
      <c r="E27" s="317"/>
      <c r="F27" s="317"/>
      <c r="G27" s="194"/>
      <c r="H27" s="158"/>
      <c r="I27" s="158"/>
      <c r="J27" s="158"/>
      <c r="K27" s="135"/>
    </row>
    <row r="28" spans="2:11" x14ac:dyDescent="0.25">
      <c r="B28" s="131"/>
      <c r="C28" s="193" t="s">
        <v>30</v>
      </c>
      <c r="D28" s="158"/>
      <c r="E28" s="318"/>
      <c r="F28" s="317"/>
      <c r="G28" s="195"/>
      <c r="H28" s="158"/>
      <c r="I28" s="158"/>
      <c r="J28" s="158"/>
      <c r="K28" s="135"/>
    </row>
    <row r="29" spans="2:11" x14ac:dyDescent="0.25">
      <c r="B29" s="131"/>
      <c r="C29" s="158" t="s">
        <v>31</v>
      </c>
      <c r="D29" s="158"/>
      <c r="E29" s="319"/>
      <c r="F29" s="196"/>
      <c r="G29" s="197"/>
      <c r="H29" s="158"/>
      <c r="I29" s="158"/>
      <c r="J29" s="158"/>
      <c r="K29" s="135"/>
    </row>
    <row r="30" spans="2:11" x14ac:dyDescent="0.25">
      <c r="B30" s="131"/>
      <c r="C30" s="158" t="s">
        <v>32</v>
      </c>
      <c r="D30" s="158"/>
      <c r="E30" s="321" t="str">
        <f>IFERROR(Mechanical!C4,"")</f>
        <v/>
      </c>
      <c r="F30" s="196"/>
      <c r="G30" s="197"/>
      <c r="H30" s="158"/>
      <c r="I30" s="158"/>
      <c r="J30" s="158"/>
      <c r="K30" s="135"/>
    </row>
    <row r="31" spans="2:11" x14ac:dyDescent="0.25">
      <c r="B31" s="135"/>
      <c r="C31" s="135"/>
      <c r="D31" s="135"/>
      <c r="F31" s="135"/>
      <c r="G31" s="135"/>
      <c r="H31" s="135"/>
      <c r="I31" s="135"/>
      <c r="J31" s="135"/>
      <c r="K31" s="135"/>
    </row>
    <row r="32" spans="2:11" x14ac:dyDescent="0.25">
      <c r="B32" s="131"/>
      <c r="C32" s="315" t="s">
        <v>33</v>
      </c>
      <c r="D32" s="315"/>
      <c r="E32" s="315"/>
      <c r="F32" s="315"/>
      <c r="G32" s="315"/>
      <c r="H32" s="315"/>
      <c r="I32" s="315"/>
      <c r="J32" s="315"/>
      <c r="K32" s="135"/>
    </row>
    <row r="33" spans="2:11" ht="18" customHeight="1" x14ac:dyDescent="0.25">
      <c r="B33" s="131"/>
      <c r="C33" s="244" t="s">
        <v>34</v>
      </c>
      <c r="D33" s="244"/>
      <c r="E33" s="244"/>
      <c r="F33" s="244"/>
      <c r="G33" s="244"/>
      <c r="H33" s="244"/>
      <c r="I33" s="244"/>
      <c r="J33" s="244"/>
      <c r="K33" s="135"/>
    </row>
    <row r="34" spans="2:11" ht="18.75" customHeight="1" x14ac:dyDescent="0.25">
      <c r="B34" s="131"/>
      <c r="C34" s="244"/>
      <c r="D34" s="244"/>
      <c r="E34" s="244"/>
      <c r="F34" s="244"/>
      <c r="G34" s="244"/>
      <c r="H34" s="244"/>
      <c r="I34" s="244"/>
      <c r="J34" s="244"/>
      <c r="K34" s="135"/>
    </row>
    <row r="35" spans="2:11" ht="11.45" customHeight="1" x14ac:dyDescent="0.25">
      <c r="B35" s="131"/>
      <c r="C35" s="322"/>
      <c r="D35" s="322"/>
      <c r="E35" s="322"/>
      <c r="F35" s="322"/>
      <c r="G35" s="322"/>
      <c r="H35" s="322"/>
      <c r="I35" s="322"/>
      <c r="J35" s="323"/>
      <c r="K35" s="135"/>
    </row>
    <row r="36" spans="2:11" ht="11.45" customHeight="1" x14ac:dyDescent="0.25">
      <c r="B36" s="131"/>
      <c r="C36" s="322"/>
      <c r="D36" s="322"/>
      <c r="E36" s="322"/>
      <c r="F36" s="322"/>
      <c r="G36" s="322"/>
      <c r="H36" s="322"/>
      <c r="I36" s="322"/>
      <c r="J36" s="323"/>
      <c r="K36" s="135"/>
    </row>
    <row r="37" spans="2:11" ht="11.45" customHeight="1" x14ac:dyDescent="0.25">
      <c r="B37" s="131"/>
      <c r="C37" s="322"/>
      <c r="D37" s="322"/>
      <c r="E37" s="322"/>
      <c r="F37" s="322"/>
      <c r="G37" s="322"/>
      <c r="H37" s="322"/>
      <c r="I37" s="322"/>
      <c r="J37" s="323"/>
      <c r="K37" s="135"/>
    </row>
    <row r="38" spans="2:11" ht="11.45" customHeight="1" x14ac:dyDescent="0.25">
      <c r="B38" s="131"/>
      <c r="C38" s="322"/>
      <c r="D38" s="322"/>
      <c r="E38" s="322"/>
      <c r="F38" s="322"/>
      <c r="G38" s="322"/>
      <c r="H38" s="322"/>
      <c r="I38" s="322"/>
      <c r="J38" s="323"/>
      <c r="K38" s="135"/>
    </row>
    <row r="39" spans="2:11" ht="11.45" customHeight="1" x14ac:dyDescent="0.25">
      <c r="B39" s="131"/>
      <c r="C39" s="322"/>
      <c r="D39" s="322"/>
      <c r="E39" s="322"/>
      <c r="F39" s="322"/>
      <c r="G39" s="322"/>
      <c r="H39" s="322"/>
      <c r="I39" s="322"/>
      <c r="J39" s="323"/>
      <c r="K39" s="135"/>
    </row>
    <row r="40" spans="2:11" ht="11.45" customHeight="1" x14ac:dyDescent="0.25">
      <c r="B40" s="131"/>
      <c r="C40" s="322"/>
      <c r="D40" s="322"/>
      <c r="E40" s="322"/>
      <c r="F40" s="322"/>
      <c r="G40" s="322"/>
      <c r="H40" s="322"/>
      <c r="I40" s="322"/>
      <c r="J40" s="323"/>
      <c r="K40" s="135"/>
    </row>
    <row r="41" spans="2:11" ht="11.45" customHeight="1" x14ac:dyDescent="0.25">
      <c r="B41" s="131"/>
      <c r="C41" s="322"/>
      <c r="D41" s="322"/>
      <c r="E41" s="322"/>
      <c r="F41" s="322"/>
      <c r="G41" s="322"/>
      <c r="H41" s="322"/>
      <c r="I41" s="322"/>
      <c r="J41" s="323"/>
      <c r="K41" s="135"/>
    </row>
    <row r="42" spans="2:11" ht="11.45" customHeight="1" x14ac:dyDescent="0.25">
      <c r="B42" s="131"/>
      <c r="C42" s="324"/>
      <c r="D42" s="324"/>
      <c r="E42" s="324"/>
      <c r="F42" s="324"/>
      <c r="G42" s="324"/>
      <c r="H42" s="324"/>
      <c r="I42" s="324"/>
      <c r="J42" s="325"/>
      <c r="K42" s="135"/>
    </row>
    <row r="43" spans="2:11" ht="12.95" customHeight="1" x14ac:dyDescent="0.25">
      <c r="B43" s="131"/>
      <c r="C43" s="199"/>
      <c r="D43" s="199"/>
      <c r="E43" s="199"/>
      <c r="F43" s="199"/>
      <c r="G43" s="199"/>
      <c r="H43" s="199"/>
      <c r="I43" s="199"/>
      <c r="J43" s="199"/>
      <c r="K43" s="135"/>
    </row>
    <row r="44" spans="2:11" ht="18.600000000000001" customHeight="1" x14ac:dyDescent="0.25">
      <c r="B44" s="131"/>
      <c r="C44" s="245" t="s">
        <v>35</v>
      </c>
      <c r="D44" s="245"/>
      <c r="E44" s="245"/>
      <c r="F44" s="245"/>
      <c r="G44" s="245"/>
      <c r="H44" s="245"/>
      <c r="I44" s="245"/>
      <c r="J44" s="245"/>
      <c r="K44" s="135"/>
    </row>
    <row r="45" spans="2:11" ht="12" customHeight="1" x14ac:dyDescent="0.25">
      <c r="B45" s="131"/>
      <c r="C45" s="322"/>
      <c r="D45" s="322"/>
      <c r="E45" s="322"/>
      <c r="F45" s="322"/>
      <c r="G45" s="322"/>
      <c r="H45" s="322"/>
      <c r="I45" s="322"/>
      <c r="J45" s="323"/>
      <c r="K45" s="135"/>
    </row>
    <row r="46" spans="2:11" ht="12" customHeight="1" x14ac:dyDescent="0.25">
      <c r="B46" s="131"/>
      <c r="C46" s="322"/>
      <c r="D46" s="322"/>
      <c r="E46" s="322"/>
      <c r="F46" s="322"/>
      <c r="G46" s="322"/>
      <c r="H46" s="322"/>
      <c r="I46" s="322"/>
      <c r="J46" s="323"/>
      <c r="K46" s="135"/>
    </row>
    <row r="47" spans="2:11" ht="12" customHeight="1" x14ac:dyDescent="0.25">
      <c r="B47" s="131"/>
      <c r="C47" s="322"/>
      <c r="D47" s="322"/>
      <c r="E47" s="322"/>
      <c r="F47" s="322"/>
      <c r="G47" s="322"/>
      <c r="H47" s="322"/>
      <c r="I47" s="322"/>
      <c r="J47" s="323"/>
      <c r="K47" s="135"/>
    </row>
    <row r="48" spans="2:11" ht="12" customHeight="1" x14ac:dyDescent="0.25">
      <c r="B48" s="131"/>
      <c r="C48" s="322"/>
      <c r="D48" s="322"/>
      <c r="E48" s="322"/>
      <c r="F48" s="322"/>
      <c r="G48" s="322"/>
      <c r="H48" s="322"/>
      <c r="I48" s="322"/>
      <c r="J48" s="323"/>
      <c r="K48" s="135"/>
    </row>
    <row r="49" spans="2:11" ht="12" customHeight="1" x14ac:dyDescent="0.25">
      <c r="B49" s="131"/>
      <c r="C49" s="322"/>
      <c r="D49" s="322"/>
      <c r="E49" s="322"/>
      <c r="F49" s="322"/>
      <c r="G49" s="322"/>
      <c r="H49" s="322"/>
      <c r="I49" s="322"/>
      <c r="J49" s="323"/>
      <c r="K49" s="135"/>
    </row>
    <row r="50" spans="2:11" ht="12" customHeight="1" x14ac:dyDescent="0.25">
      <c r="B50" s="131"/>
      <c r="C50" s="322"/>
      <c r="D50" s="322"/>
      <c r="E50" s="322"/>
      <c r="F50" s="322"/>
      <c r="G50" s="322"/>
      <c r="H50" s="322"/>
      <c r="I50" s="322"/>
      <c r="J50" s="323"/>
      <c r="K50" s="135"/>
    </row>
    <row r="51" spans="2:11" ht="12" customHeight="1" x14ac:dyDescent="0.25">
      <c r="B51" s="131"/>
      <c r="C51" s="322"/>
      <c r="D51" s="322"/>
      <c r="E51" s="322"/>
      <c r="F51" s="322"/>
      <c r="G51" s="322"/>
      <c r="H51" s="322"/>
      <c r="I51" s="322"/>
      <c r="J51" s="323"/>
      <c r="K51" s="135"/>
    </row>
    <row r="52" spans="2:11" ht="12" customHeight="1" x14ac:dyDescent="0.25">
      <c r="B52" s="131"/>
      <c r="C52" s="324"/>
      <c r="D52" s="324"/>
      <c r="E52" s="324"/>
      <c r="F52" s="324"/>
      <c r="G52" s="324"/>
      <c r="H52" s="324"/>
      <c r="I52" s="324"/>
      <c r="J52" s="325"/>
      <c r="K52" s="135"/>
    </row>
    <row r="53" spans="2:11" x14ac:dyDescent="0.25">
      <c r="B53" s="131"/>
      <c r="C53" s="208"/>
      <c r="D53" s="208"/>
      <c r="E53" s="208"/>
      <c r="F53" s="208"/>
      <c r="G53" s="208"/>
      <c r="H53" s="208"/>
      <c r="I53" s="208"/>
      <c r="J53" s="208"/>
      <c r="K53" s="135"/>
    </row>
    <row r="54" spans="2:11" x14ac:dyDescent="0.25">
      <c r="B54" s="131"/>
      <c r="C54" s="240" t="s">
        <v>36</v>
      </c>
      <c r="D54" s="240"/>
      <c r="E54" s="326"/>
      <c r="F54" s="158" t="s">
        <v>37</v>
      </c>
      <c r="G54" s="209"/>
      <c r="H54" s="158"/>
      <c r="I54" s="158"/>
      <c r="J54" s="158"/>
      <c r="K54" s="135"/>
    </row>
    <row r="55" spans="2:11" ht="15.75" thickBot="1" x14ac:dyDescent="0.3">
      <c r="B55" s="131"/>
      <c r="C55" s="158"/>
      <c r="D55" s="158"/>
      <c r="E55" s="158"/>
      <c r="F55" s="158"/>
      <c r="G55" s="158"/>
      <c r="H55" s="158"/>
      <c r="I55" s="158"/>
      <c r="J55" s="158"/>
      <c r="K55" s="135"/>
    </row>
    <row r="56" spans="2:11" ht="15.75" thickBot="1" x14ac:dyDescent="0.3">
      <c r="B56" s="131"/>
      <c r="C56" s="241" t="s">
        <v>38</v>
      </c>
      <c r="D56" s="242"/>
      <c r="E56" s="242"/>
      <c r="F56" s="242"/>
      <c r="G56" s="242"/>
      <c r="H56" s="242"/>
      <c r="I56" s="242"/>
      <c r="J56" s="243"/>
    </row>
    <row r="57" spans="2:11" x14ac:dyDescent="0.25">
      <c r="B57" s="131"/>
      <c r="D57" s="203" t="s">
        <v>39</v>
      </c>
      <c r="E57" s="131"/>
      <c r="F57" s="203" t="s">
        <v>39</v>
      </c>
      <c r="G57" s="203"/>
      <c r="H57" s="203" t="s">
        <v>39</v>
      </c>
      <c r="J57" s="203" t="s">
        <v>39</v>
      </c>
    </row>
    <row r="58" spans="2:11" x14ac:dyDescent="0.25">
      <c r="B58" s="131"/>
      <c r="C58" s="171" t="s">
        <v>40</v>
      </c>
      <c r="D58" s="326"/>
      <c r="E58" s="171" t="s">
        <v>41</v>
      </c>
      <c r="F58" s="326"/>
      <c r="G58" s="171" t="s">
        <v>42</v>
      </c>
      <c r="H58" s="326"/>
      <c r="I58" s="171" t="s">
        <v>43</v>
      </c>
      <c r="J58" s="326"/>
    </row>
    <row r="59" spans="2:11" x14ac:dyDescent="0.25">
      <c r="B59" s="131"/>
      <c r="C59" s="171" t="s">
        <v>44</v>
      </c>
      <c r="D59" s="326"/>
      <c r="E59" s="171" t="s">
        <v>45</v>
      </c>
      <c r="F59" s="326"/>
      <c r="G59" s="171" t="s">
        <v>46</v>
      </c>
      <c r="H59" s="326"/>
      <c r="I59" s="171" t="s">
        <v>47</v>
      </c>
      <c r="J59" s="326"/>
    </row>
    <row r="60" spans="2:11" x14ac:dyDescent="0.25">
      <c r="B60" s="131"/>
      <c r="C60" s="171" t="s">
        <v>48</v>
      </c>
      <c r="D60" s="326"/>
      <c r="E60" s="171" t="s">
        <v>49</v>
      </c>
      <c r="F60" s="326"/>
      <c r="G60" s="171" t="s">
        <v>50</v>
      </c>
      <c r="H60" s="326"/>
      <c r="I60" s="171" t="s">
        <v>51</v>
      </c>
      <c r="J60" s="326"/>
    </row>
    <row r="61" spans="2:11" x14ac:dyDescent="0.25">
      <c r="B61" s="131"/>
      <c r="C61" s="171" t="s">
        <v>52</v>
      </c>
      <c r="D61" s="326"/>
      <c r="E61" s="171" t="s">
        <v>53</v>
      </c>
      <c r="F61" s="326"/>
      <c r="G61" s="171" t="s">
        <v>54</v>
      </c>
      <c r="H61" s="326"/>
      <c r="I61" s="171" t="s">
        <v>55</v>
      </c>
      <c r="J61" s="326"/>
    </row>
    <row r="62" spans="2:11" x14ac:dyDescent="0.25">
      <c r="B62" s="131"/>
      <c r="C62" s="171" t="s">
        <v>56</v>
      </c>
      <c r="D62" s="326"/>
      <c r="E62" s="171" t="s">
        <v>57</v>
      </c>
      <c r="F62" s="326"/>
      <c r="G62" s="171" t="s">
        <v>58</v>
      </c>
      <c r="H62" s="326"/>
      <c r="I62" s="171" t="s">
        <v>59</v>
      </c>
      <c r="J62" s="326"/>
    </row>
    <row r="63" spans="2:11" x14ac:dyDescent="0.25">
      <c r="B63" s="131"/>
      <c r="C63" s="171" t="s">
        <v>60</v>
      </c>
      <c r="D63" s="326"/>
      <c r="E63" s="171" t="s">
        <v>61</v>
      </c>
      <c r="F63" s="326"/>
      <c r="G63" s="171" t="s">
        <v>62</v>
      </c>
      <c r="H63" s="326"/>
      <c r="I63" s="171" t="s">
        <v>63</v>
      </c>
      <c r="J63" s="326"/>
    </row>
    <row r="64" spans="2:11" x14ac:dyDescent="0.25">
      <c r="B64" s="131"/>
      <c r="C64" s="135"/>
      <c r="D64" s="135"/>
      <c r="E64" s="135"/>
      <c r="F64" s="135"/>
      <c r="K64" s="135"/>
    </row>
    <row r="65" spans="2:11" x14ac:dyDescent="0.25">
      <c r="B65" s="131"/>
      <c r="C65" s="240" t="s">
        <v>64</v>
      </c>
      <c r="D65" s="240"/>
      <c r="E65" s="240"/>
      <c r="F65" s="240"/>
      <c r="G65" s="198">
        <f>IFERROR(0.25*AVERAGE(D58:D63,F58:F63,H58:H63,J58:J63),0)</f>
        <v>0</v>
      </c>
      <c r="H65" s="158" t="s">
        <v>37</v>
      </c>
      <c r="I65" s="135"/>
      <c r="J65" s="135"/>
      <c r="K65" s="135"/>
    </row>
    <row r="66" spans="2:11" x14ac:dyDescent="0.25">
      <c r="B66" s="131"/>
      <c r="C66" s="240" t="s">
        <v>65</v>
      </c>
      <c r="D66" s="240"/>
      <c r="E66" s="240"/>
      <c r="F66" s="240"/>
      <c r="G66" s="198">
        <f>0.75*J63</f>
        <v>0</v>
      </c>
      <c r="H66" s="158" t="s">
        <v>37</v>
      </c>
      <c r="I66" s="135"/>
      <c r="J66" s="135"/>
      <c r="K66" s="135"/>
    </row>
    <row r="67" spans="2:11" x14ac:dyDescent="0.25">
      <c r="B67" s="131"/>
      <c r="C67" s="135"/>
      <c r="D67" s="135"/>
      <c r="E67" s="135"/>
      <c r="F67" s="135"/>
      <c r="G67" s="135"/>
      <c r="H67" s="135"/>
      <c r="I67" s="135"/>
      <c r="J67" s="135"/>
      <c r="K67" s="135"/>
    </row>
    <row r="68" spans="2:11" x14ac:dyDescent="0.25">
      <c r="B68" s="131"/>
      <c r="C68" s="201" t="s">
        <v>66</v>
      </c>
      <c r="D68" s="201"/>
      <c r="E68" s="201"/>
      <c r="F68" s="201"/>
      <c r="G68" s="201"/>
      <c r="H68" s="201"/>
      <c r="I68" s="201"/>
      <c r="J68" s="201"/>
      <c r="K68" s="135"/>
    </row>
    <row r="69" spans="2:11" x14ac:dyDescent="0.25">
      <c r="B69" s="131"/>
      <c r="C69" s="239" t="s">
        <v>67</v>
      </c>
      <c r="D69" s="239"/>
      <c r="E69" s="239"/>
      <c r="F69" s="239"/>
      <c r="G69" s="239"/>
      <c r="H69" s="239"/>
      <c r="I69" s="239"/>
      <c r="J69" s="239"/>
      <c r="K69" s="135"/>
    </row>
    <row r="70" spans="2:11" x14ac:dyDescent="0.25">
      <c r="B70" s="131"/>
      <c r="C70" s="239"/>
      <c r="D70" s="239"/>
      <c r="E70" s="239"/>
      <c r="F70" s="239"/>
      <c r="G70" s="239"/>
      <c r="H70" s="239"/>
      <c r="I70" s="239"/>
      <c r="J70" s="239"/>
      <c r="K70" s="135"/>
    </row>
    <row r="71" spans="2:11" x14ac:dyDescent="0.25">
      <c r="B71" s="131"/>
      <c r="C71" s="201" t="s">
        <v>68</v>
      </c>
      <c r="D71" s="200"/>
      <c r="E71" s="200"/>
      <c r="F71" s="200"/>
      <c r="G71" s="200"/>
      <c r="H71" s="200"/>
      <c r="I71" s="200"/>
      <c r="J71" s="200"/>
      <c r="K71" s="135"/>
    </row>
    <row r="72" spans="2:11" x14ac:dyDescent="0.25">
      <c r="B72" s="131"/>
      <c r="C72" s="325"/>
      <c r="D72" s="325"/>
      <c r="E72" s="325"/>
      <c r="F72" s="325"/>
      <c r="G72" s="325"/>
      <c r="H72" s="325"/>
      <c r="I72" s="325"/>
      <c r="J72" s="325"/>
      <c r="K72" s="135"/>
    </row>
    <row r="73" spans="2:11" x14ac:dyDescent="0.25">
      <c r="B73" s="131"/>
      <c r="C73" s="325"/>
      <c r="D73" s="325"/>
      <c r="E73" s="325"/>
      <c r="F73" s="325"/>
      <c r="G73" s="325"/>
      <c r="H73" s="325"/>
      <c r="I73" s="325"/>
      <c r="J73" s="325"/>
      <c r="K73" s="135"/>
    </row>
    <row r="74" spans="2:11" x14ac:dyDescent="0.25">
      <c r="B74" s="131"/>
      <c r="C74" s="325"/>
      <c r="D74" s="325"/>
      <c r="E74" s="325"/>
      <c r="F74" s="325"/>
      <c r="G74" s="325"/>
      <c r="H74" s="325"/>
      <c r="I74" s="325"/>
      <c r="J74" s="325"/>
      <c r="K74" s="135"/>
    </row>
    <row r="75" spans="2:11" x14ac:dyDescent="0.25">
      <c r="B75" s="131"/>
      <c r="C75" s="325"/>
      <c r="D75" s="325"/>
      <c r="E75" s="325"/>
      <c r="F75" s="325"/>
      <c r="G75" s="325"/>
      <c r="H75" s="325"/>
      <c r="I75" s="325"/>
      <c r="J75" s="325"/>
      <c r="K75" s="135"/>
    </row>
    <row r="76" spans="2:11" x14ac:dyDescent="0.25">
      <c r="B76" s="131"/>
      <c r="C76" s="325"/>
      <c r="D76" s="325"/>
      <c r="E76" s="325"/>
      <c r="F76" s="325"/>
      <c r="G76" s="325"/>
      <c r="H76" s="325"/>
      <c r="I76" s="325"/>
      <c r="J76" s="325"/>
      <c r="K76" s="135"/>
    </row>
    <row r="77" spans="2:11" x14ac:dyDescent="0.25">
      <c r="B77" s="131"/>
      <c r="C77" s="325"/>
      <c r="D77" s="325"/>
      <c r="E77" s="325"/>
      <c r="F77" s="325"/>
      <c r="G77" s="325"/>
      <c r="H77" s="325"/>
      <c r="I77" s="325"/>
      <c r="J77" s="325"/>
      <c r="K77" s="135"/>
    </row>
    <row r="78" spans="2:11" x14ac:dyDescent="0.25">
      <c r="B78" s="131"/>
      <c r="C78" s="325"/>
      <c r="D78" s="325"/>
      <c r="E78" s="325"/>
      <c r="F78" s="325"/>
      <c r="G78" s="325"/>
      <c r="H78" s="325"/>
      <c r="I78" s="325"/>
      <c r="J78" s="325"/>
      <c r="K78" s="135"/>
    </row>
    <row r="79" spans="2:11" x14ac:dyDescent="0.25">
      <c r="B79" s="131"/>
      <c r="C79" s="325"/>
      <c r="D79" s="325"/>
      <c r="E79" s="325"/>
      <c r="F79" s="325"/>
      <c r="G79" s="325"/>
      <c r="H79" s="325"/>
      <c r="I79" s="325"/>
      <c r="J79" s="325"/>
      <c r="K79" s="135"/>
    </row>
    <row r="80" spans="2:11" x14ac:dyDescent="0.25">
      <c r="B80" s="131"/>
      <c r="C80" s="201" t="s">
        <v>69</v>
      </c>
      <c r="D80" s="200"/>
      <c r="E80" s="200"/>
      <c r="F80" s="200"/>
      <c r="G80" s="200"/>
      <c r="H80" s="200"/>
      <c r="I80" s="200"/>
      <c r="J80" s="200"/>
      <c r="K80" s="135"/>
    </row>
    <row r="81" spans="2:11" x14ac:dyDescent="0.25">
      <c r="B81" s="131"/>
      <c r="C81" s="325"/>
      <c r="D81" s="325"/>
      <c r="E81" s="325"/>
      <c r="F81" s="325"/>
      <c r="G81" s="325"/>
      <c r="H81" s="325"/>
      <c r="I81" s="325"/>
      <c r="J81" s="325"/>
      <c r="K81" s="135"/>
    </row>
    <row r="82" spans="2:11" x14ac:dyDescent="0.25">
      <c r="B82" s="131"/>
      <c r="C82" s="325"/>
      <c r="D82" s="325"/>
      <c r="E82" s="325"/>
      <c r="F82" s="325"/>
      <c r="G82" s="325"/>
      <c r="H82" s="325"/>
      <c r="I82" s="325"/>
      <c r="J82" s="325"/>
      <c r="K82" s="135"/>
    </row>
    <row r="83" spans="2:11" x14ac:dyDescent="0.25">
      <c r="B83" s="131"/>
      <c r="C83" s="325"/>
      <c r="D83" s="325"/>
      <c r="E83" s="325"/>
      <c r="F83" s="325"/>
      <c r="G83" s="325"/>
      <c r="H83" s="325"/>
      <c r="I83" s="325"/>
      <c r="J83" s="325"/>
      <c r="K83" s="135"/>
    </row>
    <row r="84" spans="2:11" x14ac:dyDescent="0.25">
      <c r="B84" s="131"/>
      <c r="C84" s="325"/>
      <c r="D84" s="325"/>
      <c r="E84" s="325"/>
      <c r="F84" s="325"/>
      <c r="G84" s="325"/>
      <c r="H84" s="325"/>
      <c r="I84" s="325"/>
      <c r="J84" s="325"/>
      <c r="K84" s="135"/>
    </row>
    <row r="85" spans="2:11" x14ac:dyDescent="0.25">
      <c r="B85" s="131"/>
      <c r="C85" s="325"/>
      <c r="D85" s="325"/>
      <c r="E85" s="325"/>
      <c r="F85" s="325"/>
      <c r="G85" s="325"/>
      <c r="H85" s="325"/>
      <c r="I85" s="325"/>
      <c r="J85" s="325"/>
      <c r="K85" s="135"/>
    </row>
    <row r="86" spans="2:11" x14ac:dyDescent="0.25">
      <c r="B86" s="131"/>
      <c r="C86" s="325"/>
      <c r="D86" s="325"/>
      <c r="E86" s="325"/>
      <c r="F86" s="325"/>
      <c r="G86" s="325"/>
      <c r="H86" s="325"/>
      <c r="I86" s="325"/>
      <c r="J86" s="325"/>
      <c r="K86" s="135"/>
    </row>
    <row r="87" spans="2:11" x14ac:dyDescent="0.25">
      <c r="B87" s="131"/>
      <c r="C87" s="325"/>
      <c r="D87" s="325"/>
      <c r="E87" s="325"/>
      <c r="F87" s="325"/>
      <c r="G87" s="325"/>
      <c r="H87" s="325"/>
      <c r="I87" s="325"/>
      <c r="J87" s="325"/>
      <c r="K87" s="135"/>
    </row>
    <row r="88" spans="2:11" x14ac:dyDescent="0.25">
      <c r="B88" s="131"/>
      <c r="C88" s="325"/>
      <c r="D88" s="325"/>
      <c r="E88" s="325"/>
      <c r="F88" s="325"/>
      <c r="G88" s="325"/>
      <c r="H88" s="325"/>
      <c r="I88" s="325"/>
      <c r="J88" s="325"/>
      <c r="K88" s="135"/>
    </row>
    <row r="89" spans="2:11" x14ac:dyDescent="0.25">
      <c r="B89" s="131"/>
      <c r="C89" s="201" t="s">
        <v>70</v>
      </c>
      <c r="D89" s="200"/>
      <c r="E89" s="200"/>
      <c r="F89" s="200"/>
      <c r="G89" s="200"/>
      <c r="H89" s="200"/>
      <c r="I89" s="200"/>
      <c r="J89" s="200"/>
      <c r="K89" s="135"/>
    </row>
    <row r="90" spans="2:11" x14ac:dyDescent="0.25">
      <c r="B90" s="131"/>
      <c r="C90" s="325"/>
      <c r="D90" s="325"/>
      <c r="E90" s="325"/>
      <c r="F90" s="325"/>
      <c r="G90" s="325"/>
      <c r="H90" s="325"/>
      <c r="I90" s="325"/>
      <c r="J90" s="325"/>
      <c r="K90" s="135"/>
    </row>
    <row r="91" spans="2:11" x14ac:dyDescent="0.25">
      <c r="B91" s="131"/>
      <c r="C91" s="325"/>
      <c r="D91" s="325"/>
      <c r="E91" s="325"/>
      <c r="F91" s="325"/>
      <c r="G91" s="325"/>
      <c r="H91" s="325"/>
      <c r="I91" s="325"/>
      <c r="J91" s="325"/>
      <c r="K91" s="135"/>
    </row>
    <row r="92" spans="2:11" x14ac:dyDescent="0.25">
      <c r="B92" s="131"/>
      <c r="C92" s="325"/>
      <c r="D92" s="325"/>
      <c r="E92" s="325"/>
      <c r="F92" s="325"/>
      <c r="G92" s="325"/>
      <c r="H92" s="325"/>
      <c r="I92" s="325"/>
      <c r="J92" s="325"/>
      <c r="K92" s="135"/>
    </row>
    <row r="93" spans="2:11" x14ac:dyDescent="0.25">
      <c r="B93" s="131"/>
      <c r="C93" s="325"/>
      <c r="D93" s="325"/>
      <c r="E93" s="325"/>
      <c r="F93" s="325"/>
      <c r="G93" s="325"/>
      <c r="H93" s="325"/>
      <c r="I93" s="325"/>
      <c r="J93" s="325"/>
      <c r="K93" s="135"/>
    </row>
    <row r="94" spans="2:11" x14ac:dyDescent="0.25">
      <c r="B94" s="131"/>
      <c r="C94" s="325"/>
      <c r="D94" s="325"/>
      <c r="E94" s="325"/>
      <c r="F94" s="325"/>
      <c r="G94" s="325"/>
      <c r="H94" s="325"/>
      <c r="I94" s="325"/>
      <c r="J94" s="325"/>
      <c r="K94" s="135"/>
    </row>
    <row r="95" spans="2:11" x14ac:dyDescent="0.25">
      <c r="B95" s="131"/>
      <c r="C95" s="325"/>
      <c r="D95" s="325"/>
      <c r="E95" s="325"/>
      <c r="F95" s="325"/>
      <c r="G95" s="325"/>
      <c r="H95" s="325"/>
      <c r="I95" s="325"/>
      <c r="J95" s="325"/>
      <c r="K95" s="135"/>
    </row>
    <row r="96" spans="2:11" x14ac:dyDescent="0.25">
      <c r="B96" s="131"/>
      <c r="C96" s="325"/>
      <c r="D96" s="325"/>
      <c r="E96" s="325"/>
      <c r="F96" s="325"/>
      <c r="G96" s="325"/>
      <c r="H96" s="325"/>
      <c r="I96" s="325"/>
      <c r="J96" s="325"/>
      <c r="K96" s="135"/>
    </row>
    <row r="97" spans="2:11" x14ac:dyDescent="0.25">
      <c r="B97" s="131"/>
      <c r="C97" s="325"/>
      <c r="D97" s="325"/>
      <c r="E97" s="325"/>
      <c r="F97" s="325"/>
      <c r="G97" s="325"/>
      <c r="H97" s="325"/>
      <c r="I97" s="325"/>
      <c r="J97" s="325"/>
      <c r="K97" s="135"/>
    </row>
    <row r="98" spans="2:11" x14ac:dyDescent="0.25">
      <c r="B98" s="131"/>
      <c r="C98" s="201" t="s">
        <v>71</v>
      </c>
      <c r="D98" s="200"/>
      <c r="E98" s="200"/>
      <c r="F98" s="200"/>
      <c r="G98" s="200"/>
      <c r="H98" s="200"/>
      <c r="I98" s="200"/>
      <c r="J98" s="200"/>
      <c r="K98" s="135"/>
    </row>
    <row r="99" spans="2:11" x14ac:dyDescent="0.25">
      <c r="B99" s="131"/>
      <c r="C99" s="325"/>
      <c r="D99" s="325"/>
      <c r="E99" s="325"/>
      <c r="F99" s="325"/>
      <c r="G99" s="325"/>
      <c r="H99" s="325"/>
      <c r="I99" s="325"/>
      <c r="J99" s="325"/>
      <c r="K99" s="135"/>
    </row>
    <row r="100" spans="2:11" x14ac:dyDescent="0.25">
      <c r="B100" s="131"/>
      <c r="C100" s="325"/>
      <c r="D100" s="325"/>
      <c r="E100" s="325"/>
      <c r="F100" s="325"/>
      <c r="G100" s="325"/>
      <c r="H100" s="325"/>
      <c r="I100" s="325"/>
      <c r="J100" s="325"/>
      <c r="K100" s="135"/>
    </row>
    <row r="101" spans="2:11" x14ac:dyDescent="0.25">
      <c r="B101" s="131"/>
      <c r="C101" s="325"/>
      <c r="D101" s="325"/>
      <c r="E101" s="325"/>
      <c r="F101" s="325"/>
      <c r="G101" s="325"/>
      <c r="H101" s="325"/>
      <c r="I101" s="325"/>
      <c r="J101" s="325"/>
      <c r="K101" s="135"/>
    </row>
    <row r="102" spans="2:11" x14ac:dyDescent="0.25">
      <c r="B102" s="131"/>
      <c r="C102" s="325"/>
      <c r="D102" s="325"/>
      <c r="E102" s="325"/>
      <c r="F102" s="325"/>
      <c r="G102" s="325"/>
      <c r="H102" s="325"/>
      <c r="I102" s="325"/>
      <c r="J102" s="325"/>
      <c r="K102" s="135"/>
    </row>
    <row r="103" spans="2:11" x14ac:dyDescent="0.25">
      <c r="B103" s="131"/>
      <c r="C103" s="325"/>
      <c r="D103" s="325"/>
      <c r="E103" s="325"/>
      <c r="F103" s="325"/>
      <c r="G103" s="325"/>
      <c r="H103" s="325"/>
      <c r="I103" s="325"/>
      <c r="J103" s="325"/>
      <c r="K103" s="135"/>
    </row>
    <row r="104" spans="2:11" x14ac:dyDescent="0.25">
      <c r="B104" s="131"/>
      <c r="C104" s="325"/>
      <c r="D104" s="325"/>
      <c r="E104" s="325"/>
      <c r="F104" s="325"/>
      <c r="G104" s="325"/>
      <c r="H104" s="325"/>
      <c r="I104" s="325"/>
      <c r="J104" s="325"/>
      <c r="K104" s="135"/>
    </row>
    <row r="105" spans="2:11" x14ac:dyDescent="0.25">
      <c r="B105" s="131"/>
      <c r="C105" s="325"/>
      <c r="D105" s="325"/>
      <c r="E105" s="325"/>
      <c r="F105" s="325"/>
      <c r="G105" s="325"/>
      <c r="H105" s="325"/>
      <c r="I105" s="325"/>
      <c r="J105" s="325"/>
      <c r="K105" s="135"/>
    </row>
    <row r="106" spans="2:11" x14ac:dyDescent="0.25">
      <c r="B106" s="131"/>
      <c r="C106" s="325"/>
      <c r="D106" s="325"/>
      <c r="E106" s="325"/>
      <c r="F106" s="325"/>
      <c r="G106" s="325"/>
      <c r="H106" s="325"/>
      <c r="I106" s="325"/>
      <c r="J106" s="325"/>
      <c r="K106" s="135"/>
    </row>
    <row r="107" spans="2:11" x14ac:dyDescent="0.25">
      <c r="B107" s="135"/>
      <c r="C107" s="202"/>
      <c r="D107" s="202"/>
      <c r="E107" s="202"/>
      <c r="F107" s="202"/>
      <c r="G107" s="202"/>
      <c r="H107" s="202"/>
      <c r="I107" s="202"/>
      <c r="J107" s="202"/>
      <c r="K107" s="135"/>
    </row>
    <row r="108" spans="2:11" x14ac:dyDescent="0.25">
      <c r="B108" s="135"/>
      <c r="C108" s="202"/>
      <c r="D108" s="202"/>
      <c r="E108" s="202"/>
      <c r="F108" s="202"/>
      <c r="G108" s="202"/>
      <c r="H108" s="202"/>
      <c r="I108" s="202"/>
      <c r="J108" s="202"/>
      <c r="K108" s="135"/>
    </row>
    <row r="109" spans="2:11" x14ac:dyDescent="0.25">
      <c r="B109" s="135"/>
      <c r="K109" s="135"/>
    </row>
    <row r="110" spans="2:11" x14ac:dyDescent="0.25">
      <c r="B110" s="135"/>
      <c r="K110" s="135"/>
    </row>
    <row r="111" spans="2:11" x14ac:dyDescent="0.25">
      <c r="B111" s="135"/>
      <c r="K111" s="135"/>
    </row>
    <row r="112" spans="2:11" x14ac:dyDescent="0.25">
      <c r="B112" s="135"/>
      <c r="K112" s="135"/>
    </row>
    <row r="113" spans="2:11" x14ac:dyDescent="0.25">
      <c r="B113" s="135"/>
      <c r="K113" s="135"/>
    </row>
    <row r="114" spans="2:11" x14ac:dyDescent="0.25">
      <c r="B114" s="135"/>
      <c r="K114" s="135"/>
    </row>
    <row r="115" spans="2:11" x14ac:dyDescent="0.25">
      <c r="B115" s="135"/>
      <c r="K115" s="135"/>
    </row>
    <row r="116" spans="2:11" x14ac:dyDescent="0.25">
      <c r="B116" s="135"/>
      <c r="K116" s="135"/>
    </row>
    <row r="117" spans="2:11" x14ac:dyDescent="0.25">
      <c r="B117" s="135"/>
      <c r="K117" s="135"/>
    </row>
    <row r="118" spans="2:11" x14ac:dyDescent="0.25">
      <c r="B118" s="135"/>
      <c r="K118" s="135"/>
    </row>
    <row r="119" spans="2:11" x14ac:dyDescent="0.25">
      <c r="B119" s="135"/>
      <c r="K119" s="135"/>
    </row>
    <row r="120" spans="2:11" x14ac:dyDescent="0.25">
      <c r="B120" s="135"/>
      <c r="K120" s="135"/>
    </row>
    <row r="121" spans="2:11" x14ac:dyDescent="0.25">
      <c r="B121" s="135"/>
      <c r="K121" s="135"/>
    </row>
    <row r="122" spans="2:11" x14ac:dyDescent="0.25">
      <c r="B122" s="135"/>
      <c r="K122" s="135"/>
    </row>
    <row r="123" spans="2:11" x14ac:dyDescent="0.25">
      <c r="B123" s="135"/>
      <c r="K123" s="135"/>
    </row>
    <row r="124" spans="2:11" x14ac:dyDescent="0.25">
      <c r="B124" s="135"/>
      <c r="K124" s="135"/>
    </row>
    <row r="125" spans="2:11" x14ac:dyDescent="0.25">
      <c r="B125" s="135"/>
      <c r="K125" s="135"/>
    </row>
  </sheetData>
  <sheetProtection algorithmName="SHA-512" hashValue="ydjAX4/FCKYC3XPFQs/Hz/Kr1h8IWaCzcTg4aAvMGJHPJiIBux/78rHryajfX3JRNKZbCp9RA7xP6RVK0Ya7kQ==" saltValue="KKvW5peNXc+RMasF9OpAOQ==" spinCount="100000" sheet="1" objects="1" scenarios="1"/>
  <mergeCells count="25">
    <mergeCell ref="C33:J34"/>
    <mergeCell ref="C81:J88"/>
    <mergeCell ref="C90:J97"/>
    <mergeCell ref="C44:J44"/>
    <mergeCell ref="C35:J42"/>
    <mergeCell ref="C99:J106"/>
    <mergeCell ref="C69:J70"/>
    <mergeCell ref="C45:J52"/>
    <mergeCell ref="C72:J79"/>
    <mergeCell ref="C54:D54"/>
    <mergeCell ref="C65:F65"/>
    <mergeCell ref="C66:F66"/>
    <mergeCell ref="C56:J56"/>
    <mergeCell ref="C32:J32"/>
    <mergeCell ref="E28:F28"/>
    <mergeCell ref="C3:J3"/>
    <mergeCell ref="C14:J14"/>
    <mergeCell ref="E27:F27"/>
    <mergeCell ref="E16:J16"/>
    <mergeCell ref="E17:J17"/>
    <mergeCell ref="E20:J20"/>
    <mergeCell ref="E21:J21"/>
    <mergeCell ref="E22:J22"/>
    <mergeCell ref="E23:J23"/>
    <mergeCell ref="E24:J24"/>
  </mergeCells>
  <phoneticPr fontId="39" type="noConversion"/>
  <dataValidations count="3">
    <dataValidation type="list" allowBlank="1" showErrorMessage="1" sqref="E27:F27" xr:uid="{291C576C-253E-4F00-B23A-41438609EA52}">
      <formula1>List.project.type</formula1>
    </dataValidation>
    <dataValidation type="whole" allowBlank="1" showInputMessage="1" showErrorMessage="1" error="Entry must be between 100 and 1,000,000 sqft" sqref="E31" xr:uid="{FCB62690-E005-49C7-AB29-B8239C7CA83B}">
      <formula1>100</formula1>
      <formula2>10000000</formula2>
    </dataValidation>
    <dataValidation type="list" allowBlank="1" showErrorMessage="1" sqref="E28:F28" xr:uid="{FBBB0477-94AD-4406-AB1E-AC0F8B2967B5}">
      <formula1>List.Proj.Phasing</formula1>
    </dataValidation>
  </dataValidations>
  <pageMargins left="0.7" right="0.7" top="0.75" bottom="0.75" header="0.3" footer="0.3"/>
  <pageSetup orientation="portrait"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923AC-AFC5-4423-9D37-83E6DC0CB86E}">
  <sheetPr codeName="Sheet4">
    <tabColor rgb="FF68C2DA"/>
  </sheetPr>
  <dimension ref="C2:T37"/>
  <sheetViews>
    <sheetView showGridLines="0" zoomScale="90" zoomScaleNormal="90" workbookViewId="0"/>
  </sheetViews>
  <sheetFormatPr defaultRowHeight="15" x14ac:dyDescent="0.25"/>
  <cols>
    <col min="1" max="3" width="4.7109375" customWidth="1"/>
    <col min="4" max="4" width="18.28515625" customWidth="1"/>
    <col min="5" max="5" width="12.5703125" customWidth="1"/>
    <col min="6" max="6" width="11.85546875" customWidth="1"/>
    <col min="7" max="7" width="7.140625" customWidth="1"/>
    <col min="8" max="8" width="4.7109375" customWidth="1"/>
    <col min="9" max="9" width="30" customWidth="1"/>
    <col min="11" max="11" width="7.140625" customWidth="1"/>
    <col min="12" max="12" width="4.7109375" customWidth="1"/>
    <col min="13" max="13" width="30" customWidth="1"/>
    <col min="15" max="15" width="7.140625" customWidth="1"/>
    <col min="16" max="16" width="4.7109375" customWidth="1"/>
    <col min="17" max="17" width="30" customWidth="1"/>
    <col min="19" max="19" width="7.140625" customWidth="1"/>
    <col min="20" max="20" width="4.7109375" customWidth="1"/>
  </cols>
  <sheetData>
    <row r="2" spans="3:20" ht="20.25" x14ac:dyDescent="0.25">
      <c r="C2" s="133"/>
      <c r="D2" s="314" t="s">
        <v>72</v>
      </c>
      <c r="E2" s="130"/>
      <c r="F2" s="130"/>
      <c r="G2" s="130"/>
      <c r="H2" s="130"/>
      <c r="I2" s="130"/>
      <c r="J2" s="130"/>
      <c r="K2" s="130"/>
      <c r="L2" s="130"/>
      <c r="M2" s="130"/>
      <c r="N2" s="130"/>
      <c r="O2" s="130"/>
      <c r="P2" s="130"/>
      <c r="Q2" s="130"/>
      <c r="R2" s="130"/>
      <c r="S2" s="130"/>
      <c r="T2" s="130"/>
    </row>
    <row r="3" spans="3:20" ht="18.75" x14ac:dyDescent="0.25">
      <c r="C3" s="135"/>
      <c r="D3" s="327" t="s">
        <v>17</v>
      </c>
      <c r="E3" s="327"/>
      <c r="F3" s="327"/>
      <c r="G3" s="327"/>
      <c r="H3" s="327"/>
      <c r="I3" s="327"/>
      <c r="J3" s="327"/>
      <c r="K3" s="327"/>
      <c r="L3" s="327"/>
      <c r="M3" s="327"/>
      <c r="N3" s="327"/>
      <c r="O3" s="327"/>
      <c r="P3" s="327"/>
      <c r="Q3" s="327"/>
      <c r="R3" s="327"/>
      <c r="S3" s="327"/>
      <c r="T3" s="139"/>
    </row>
    <row r="4" spans="3:20" x14ac:dyDescent="0.25">
      <c r="C4" s="135"/>
      <c r="D4" s="135"/>
      <c r="E4" s="135"/>
      <c r="F4" s="135"/>
      <c r="G4" s="135"/>
      <c r="H4" s="135"/>
      <c r="I4" s="135"/>
      <c r="J4" s="135"/>
      <c r="K4" s="135"/>
      <c r="L4" s="135"/>
      <c r="M4" s="135"/>
      <c r="N4" s="135"/>
      <c r="O4" s="135"/>
      <c r="P4" s="135"/>
      <c r="Q4" s="135"/>
      <c r="R4" s="135"/>
      <c r="S4" s="135"/>
      <c r="T4" s="135"/>
    </row>
    <row r="5" spans="3:20" x14ac:dyDescent="0.25">
      <c r="C5" s="135"/>
      <c r="D5" s="135"/>
      <c r="E5" s="135"/>
      <c r="F5" s="135"/>
      <c r="G5" s="135"/>
      <c r="H5" s="136"/>
      <c r="I5" s="136"/>
      <c r="J5" s="135"/>
      <c r="K5" s="135"/>
      <c r="L5" s="135"/>
      <c r="M5" s="135"/>
      <c r="N5" s="316"/>
      <c r="O5" s="135" t="s">
        <v>18</v>
      </c>
      <c r="P5" s="135"/>
      <c r="Q5" s="135"/>
      <c r="R5" s="135"/>
      <c r="S5" s="135"/>
      <c r="T5" s="135"/>
    </row>
    <row r="6" spans="3:20" x14ac:dyDescent="0.25">
      <c r="C6" s="135"/>
      <c r="D6" s="135"/>
      <c r="E6" s="135"/>
      <c r="F6" s="135"/>
      <c r="G6" s="135"/>
      <c r="H6" s="136"/>
      <c r="I6" s="136"/>
      <c r="J6" s="135"/>
      <c r="K6" s="135"/>
      <c r="L6" s="135"/>
      <c r="M6" s="135"/>
      <c r="N6" s="190"/>
      <c r="O6" s="135" t="s">
        <v>19</v>
      </c>
      <c r="P6" s="135"/>
      <c r="Q6" s="135"/>
      <c r="R6" s="135"/>
      <c r="S6" s="135"/>
      <c r="T6" s="135"/>
    </row>
    <row r="7" spans="3:20" x14ac:dyDescent="0.25">
      <c r="C7" s="135"/>
      <c r="D7" s="135"/>
      <c r="E7" s="135"/>
      <c r="F7" s="135"/>
      <c r="G7" s="135"/>
      <c r="H7" s="136"/>
      <c r="I7" s="136"/>
      <c r="J7" s="135"/>
      <c r="K7" s="135"/>
      <c r="L7" s="135"/>
      <c r="M7" s="135"/>
      <c r="N7" s="135"/>
      <c r="O7" s="135"/>
      <c r="P7" s="135"/>
      <c r="Q7" s="135"/>
      <c r="R7" s="135"/>
      <c r="S7" s="135"/>
      <c r="T7" s="135"/>
    </row>
    <row r="8" spans="3:20" x14ac:dyDescent="0.25">
      <c r="C8" s="135"/>
      <c r="D8" s="135"/>
      <c r="E8" s="135"/>
      <c r="F8" s="135"/>
      <c r="G8" s="135"/>
      <c r="H8" s="136"/>
      <c r="I8" s="136"/>
      <c r="J8" s="135"/>
      <c r="K8" s="135"/>
      <c r="L8" s="135"/>
      <c r="M8" s="135"/>
      <c r="R8" s="135"/>
      <c r="S8" s="135"/>
      <c r="T8" s="135"/>
    </row>
    <row r="9" spans="3:20" x14ac:dyDescent="0.25">
      <c r="C9" s="135"/>
      <c r="D9" s="135"/>
      <c r="E9" s="135"/>
      <c r="F9" s="135"/>
      <c r="G9" s="135"/>
      <c r="H9" s="136"/>
      <c r="I9" s="136"/>
      <c r="J9" s="135"/>
      <c r="K9" s="135"/>
      <c r="L9" s="135"/>
      <c r="M9" s="135"/>
      <c r="R9" s="135"/>
      <c r="S9" s="135"/>
      <c r="T9" s="135"/>
    </row>
    <row r="10" spans="3:20" x14ac:dyDescent="0.25">
      <c r="C10" s="135"/>
      <c r="D10" s="137"/>
      <c r="E10" s="135"/>
      <c r="F10" s="138"/>
      <c r="G10" s="138"/>
      <c r="H10" s="136"/>
      <c r="I10" s="136"/>
      <c r="J10" s="135"/>
      <c r="K10" s="135"/>
      <c r="L10" s="136"/>
      <c r="M10" s="138"/>
      <c r="N10" s="138"/>
      <c r="O10" s="138"/>
      <c r="P10" s="138"/>
      <c r="Q10" s="138"/>
      <c r="R10" s="138"/>
      <c r="S10" s="138"/>
      <c r="T10" s="138"/>
    </row>
    <row r="11" spans="3:20" ht="49.5" customHeight="1" x14ac:dyDescent="0.25">
      <c r="C11" s="135"/>
      <c r="D11" s="137"/>
      <c r="E11" s="138"/>
      <c r="F11" s="138"/>
      <c r="G11" s="138"/>
      <c r="H11" s="136"/>
      <c r="I11" s="136"/>
      <c r="J11" s="136"/>
      <c r="K11" s="136"/>
      <c r="L11" s="136"/>
      <c r="M11" s="136"/>
      <c r="N11" s="136"/>
      <c r="O11" s="136"/>
      <c r="P11" s="136"/>
      <c r="Q11" s="136"/>
      <c r="R11" s="136"/>
      <c r="S11" s="136"/>
      <c r="T11" s="136"/>
    </row>
    <row r="12" spans="3:20" ht="18.75" x14ac:dyDescent="0.25">
      <c r="C12" s="135"/>
      <c r="D12" s="328" t="s">
        <v>73</v>
      </c>
      <c r="E12" s="328"/>
      <c r="F12" s="328"/>
      <c r="G12" s="328"/>
      <c r="H12" s="139"/>
      <c r="I12" s="328" t="s">
        <v>74</v>
      </c>
      <c r="J12" s="328"/>
      <c r="K12" s="328"/>
      <c r="L12" s="328"/>
      <c r="M12" s="328"/>
      <c r="N12" s="328"/>
      <c r="O12" s="328"/>
      <c r="P12" s="328"/>
      <c r="Q12" s="328"/>
      <c r="R12" s="328"/>
      <c r="S12" s="328"/>
      <c r="T12" s="140"/>
    </row>
    <row r="13" spans="3:20" x14ac:dyDescent="0.25">
      <c r="C13" s="135"/>
      <c r="D13" s="135"/>
      <c r="E13" s="135"/>
      <c r="F13" s="135"/>
      <c r="G13" s="135"/>
      <c r="H13" s="135"/>
      <c r="I13" s="135"/>
      <c r="J13" s="135"/>
      <c r="K13" s="135"/>
      <c r="L13" s="135"/>
      <c r="M13" s="135"/>
      <c r="N13" s="135"/>
      <c r="O13" s="135"/>
      <c r="P13" s="135"/>
      <c r="Q13" s="135"/>
      <c r="R13" s="135"/>
      <c r="S13" s="135"/>
      <c r="T13" s="135"/>
    </row>
    <row r="14" spans="3:20" x14ac:dyDescent="0.25">
      <c r="C14" s="135"/>
      <c r="D14" s="252" t="s">
        <v>75</v>
      </c>
      <c r="E14" s="253"/>
      <c r="F14" s="253"/>
      <c r="G14" s="254"/>
      <c r="H14" s="135"/>
      <c r="I14" s="246" t="s">
        <v>76</v>
      </c>
      <c r="J14" s="247"/>
      <c r="K14" s="248"/>
      <c r="L14" s="135"/>
      <c r="M14" s="246" t="s">
        <v>77</v>
      </c>
      <c r="N14" s="247"/>
      <c r="O14" s="248"/>
      <c r="P14" s="135"/>
      <c r="Q14" s="246" t="s">
        <v>78</v>
      </c>
      <c r="R14" s="247"/>
      <c r="S14" s="248"/>
      <c r="T14" s="135"/>
    </row>
    <row r="15" spans="3:20" x14ac:dyDescent="0.25">
      <c r="C15" s="135"/>
      <c r="D15" s="167"/>
      <c r="E15" s="158"/>
      <c r="F15" s="168">
        <f>MAX(MAX('1 - Project Input'!$F$58:$F$63),MAX('1 - Project Input'!$H$58:$H$63))</f>
        <v>0</v>
      </c>
      <c r="G15" s="169" t="s">
        <v>37</v>
      </c>
      <c r="I15" s="261" t="s">
        <v>79</v>
      </c>
      <c r="J15" s="262"/>
      <c r="K15" s="263"/>
      <c r="M15" s="255" t="s">
        <v>80</v>
      </c>
      <c r="N15" s="256"/>
      <c r="O15" s="257"/>
      <c r="P15" s="135"/>
      <c r="Q15" s="249" t="s">
        <v>81</v>
      </c>
      <c r="R15" s="250"/>
      <c r="S15" s="251"/>
      <c r="T15" s="135"/>
    </row>
    <row r="16" spans="3:20" x14ac:dyDescent="0.25">
      <c r="C16" s="135"/>
      <c r="D16" s="167"/>
      <c r="E16" s="158"/>
      <c r="F16" s="158"/>
      <c r="G16" s="170"/>
      <c r="H16" s="135"/>
      <c r="I16" s="183" t="s">
        <v>82</v>
      </c>
      <c r="J16" s="332"/>
      <c r="K16" s="170" t="s">
        <v>83</v>
      </c>
      <c r="L16" s="135"/>
      <c r="M16" s="183" t="s">
        <v>84</v>
      </c>
      <c r="N16" s="332"/>
      <c r="O16" s="170" t="s">
        <v>37</v>
      </c>
      <c r="P16" s="135"/>
      <c r="Q16" s="183" t="s">
        <v>85</v>
      </c>
      <c r="R16" s="332"/>
      <c r="S16" s="170"/>
      <c r="T16" s="135"/>
    </row>
    <row r="17" spans="3:20" x14ac:dyDescent="0.25">
      <c r="C17" s="135"/>
      <c r="D17" s="249" t="s">
        <v>86</v>
      </c>
      <c r="E17" s="250"/>
      <c r="F17" s="250"/>
      <c r="G17" s="251"/>
      <c r="I17" s="184" t="s">
        <v>87</v>
      </c>
      <c r="J17" s="332"/>
      <c r="K17" s="170" t="s">
        <v>88</v>
      </c>
      <c r="L17" s="135"/>
      <c r="M17" s="183" t="s">
        <v>89</v>
      </c>
      <c r="N17" s="332"/>
      <c r="O17" s="170"/>
      <c r="P17" s="135"/>
      <c r="Q17" s="183" t="s">
        <v>90</v>
      </c>
      <c r="R17" s="332"/>
      <c r="S17" s="170" t="s">
        <v>88</v>
      </c>
      <c r="T17" s="135"/>
    </row>
    <row r="18" spans="3:20" x14ac:dyDescent="0.25">
      <c r="C18" s="135"/>
      <c r="D18" s="167"/>
      <c r="E18" s="171" t="s">
        <v>91</v>
      </c>
      <c r="F18" s="332"/>
      <c r="G18" s="170" t="s">
        <v>92</v>
      </c>
      <c r="H18" s="135"/>
      <c r="I18" s="183" t="s">
        <v>93</v>
      </c>
      <c r="J18" s="332"/>
      <c r="K18" s="170" t="s">
        <v>94</v>
      </c>
      <c r="L18" s="135"/>
      <c r="M18" s="183" t="s">
        <v>95</v>
      </c>
      <c r="N18" s="332"/>
      <c r="O18" s="170"/>
      <c r="P18" s="135"/>
      <c r="Q18" s="183" t="s">
        <v>93</v>
      </c>
      <c r="R18" s="332"/>
      <c r="S18" s="170" t="s">
        <v>94</v>
      </c>
      <c r="T18" s="135"/>
    </row>
    <row r="19" spans="3:20" x14ac:dyDescent="0.25">
      <c r="C19" s="135"/>
      <c r="D19" s="167"/>
      <c r="E19" s="171" t="s">
        <v>96</v>
      </c>
      <c r="F19" s="332"/>
      <c r="G19" s="170" t="s">
        <v>92</v>
      </c>
      <c r="H19" s="135"/>
      <c r="I19" s="183" t="s">
        <v>97</v>
      </c>
      <c r="J19" s="333"/>
      <c r="K19" s="169"/>
      <c r="M19" s="167"/>
      <c r="N19" s="158"/>
      <c r="O19" s="170"/>
      <c r="P19" s="135"/>
      <c r="Q19" s="183" t="s">
        <v>97</v>
      </c>
      <c r="R19" s="337"/>
      <c r="S19" s="170"/>
      <c r="T19" s="135"/>
    </row>
    <row r="20" spans="3:20" x14ac:dyDescent="0.25">
      <c r="C20" s="135"/>
      <c r="D20" s="167"/>
      <c r="E20" s="171" t="s">
        <v>98</v>
      </c>
      <c r="F20" s="332"/>
      <c r="G20" s="170" t="s">
        <v>92</v>
      </c>
      <c r="H20" s="135"/>
      <c r="I20" s="167"/>
      <c r="J20" s="158"/>
      <c r="K20" s="170"/>
      <c r="L20" s="135"/>
      <c r="M20" s="264" t="str">
        <f>IF(N18&lt;N17,Electrical!$B$10,Electrical!$B$11)</f>
        <v>Active Dual-Feed UPS (2N, 2N+1, etc.)</v>
      </c>
      <c r="N20" s="265"/>
      <c r="O20" s="266"/>
      <c r="P20" s="135"/>
      <c r="Q20" s="167"/>
      <c r="R20" s="158"/>
      <c r="S20" s="170"/>
      <c r="T20" s="135"/>
    </row>
    <row r="21" spans="3:20" x14ac:dyDescent="0.25">
      <c r="C21" s="135"/>
      <c r="D21" s="167"/>
      <c r="E21" s="171" t="s">
        <v>99</v>
      </c>
      <c r="F21" s="332"/>
      <c r="G21" s="169" t="s">
        <v>92</v>
      </c>
      <c r="I21" s="249" t="s">
        <v>100</v>
      </c>
      <c r="J21" s="250"/>
      <c r="K21" s="251"/>
      <c r="L21" s="135"/>
      <c r="M21" s="167"/>
      <c r="N21" s="158"/>
      <c r="O21" s="170"/>
      <c r="P21" s="135"/>
      <c r="Q21" s="261" t="s">
        <v>101</v>
      </c>
      <c r="R21" s="262"/>
      <c r="S21" s="263"/>
      <c r="T21" s="135"/>
    </row>
    <row r="22" spans="3:20" x14ac:dyDescent="0.25">
      <c r="C22" s="135"/>
      <c r="D22" s="172"/>
      <c r="E22" s="173"/>
      <c r="F22" s="174"/>
      <c r="G22" s="175"/>
      <c r="H22" s="135"/>
      <c r="I22" s="183" t="s">
        <v>102</v>
      </c>
      <c r="J22" s="332"/>
      <c r="K22" s="170" t="s">
        <v>83</v>
      </c>
      <c r="L22" s="135"/>
      <c r="M22" s="183" t="s">
        <v>103</v>
      </c>
      <c r="N22" s="332"/>
      <c r="O22" s="170" t="s">
        <v>37</v>
      </c>
      <c r="P22" s="135"/>
      <c r="Q22" s="183" t="s">
        <v>104</v>
      </c>
      <c r="R22" s="332"/>
      <c r="S22" s="170" t="s">
        <v>83</v>
      </c>
      <c r="T22" s="135"/>
    </row>
    <row r="23" spans="3:20" ht="15" customHeight="1" x14ac:dyDescent="0.25">
      <c r="C23" s="135"/>
      <c r="D23" s="135"/>
      <c r="E23" s="135"/>
      <c r="F23" s="135"/>
      <c r="G23" s="135"/>
      <c r="H23" s="135"/>
      <c r="I23" s="167"/>
      <c r="J23" s="185"/>
      <c r="K23" s="186"/>
      <c r="L23" s="135"/>
      <c r="M23" s="183" t="s">
        <v>105</v>
      </c>
      <c r="N23" s="335"/>
      <c r="O23" s="170"/>
      <c r="P23" s="135"/>
      <c r="Q23" s="183" t="s">
        <v>106</v>
      </c>
      <c r="R23" s="338"/>
      <c r="S23" s="170"/>
      <c r="T23" s="135"/>
    </row>
    <row r="24" spans="3:20" ht="18.75" customHeight="1" x14ac:dyDescent="0.25">
      <c r="C24" s="135"/>
      <c r="D24" s="329" t="s">
        <v>107</v>
      </c>
      <c r="E24" s="329"/>
      <c r="F24" s="329"/>
      <c r="G24" s="329"/>
      <c r="H24" s="135"/>
      <c r="I24" s="258" t="s">
        <v>108</v>
      </c>
      <c r="J24" s="259"/>
      <c r="K24" s="260"/>
      <c r="L24" s="135"/>
      <c r="M24" s="187" t="s">
        <v>109</v>
      </c>
      <c r="N24" s="332"/>
      <c r="O24" s="170"/>
      <c r="P24" s="135"/>
      <c r="Q24" s="183"/>
      <c r="R24" s="188"/>
      <c r="S24" s="170"/>
      <c r="T24" s="135"/>
    </row>
    <row r="25" spans="3:20" x14ac:dyDescent="0.25">
      <c r="C25" s="135"/>
      <c r="D25" s="135"/>
      <c r="E25" s="135"/>
      <c r="F25" s="135"/>
      <c r="G25" s="135"/>
      <c r="H25" s="135"/>
      <c r="I25" s="258"/>
      <c r="J25" s="259"/>
      <c r="K25" s="260"/>
      <c r="L25" s="135"/>
      <c r="M25" s="183" t="s">
        <v>110</v>
      </c>
      <c r="N25" s="332"/>
      <c r="O25" s="170" t="s">
        <v>83</v>
      </c>
      <c r="P25" s="135"/>
      <c r="Q25" s="261" t="s">
        <v>111</v>
      </c>
      <c r="R25" s="262"/>
      <c r="S25" s="263"/>
      <c r="T25" s="135"/>
    </row>
    <row r="26" spans="3:20" x14ac:dyDescent="0.25">
      <c r="C26" s="135"/>
      <c r="D26" s="176"/>
      <c r="E26" s="177"/>
      <c r="F26" s="177"/>
      <c r="G26" s="178"/>
      <c r="H26" s="135"/>
      <c r="I26" s="183" t="s">
        <v>102</v>
      </c>
      <c r="J26" s="332"/>
      <c r="K26" s="170" t="s">
        <v>83</v>
      </c>
      <c r="L26" s="135"/>
      <c r="M26" s="183" t="s">
        <v>112</v>
      </c>
      <c r="N26" s="332"/>
      <c r="O26" s="170" t="s">
        <v>113</v>
      </c>
      <c r="P26" s="135"/>
      <c r="Q26" s="183" t="s">
        <v>114</v>
      </c>
      <c r="R26" s="332"/>
      <c r="S26" s="170" t="s">
        <v>83</v>
      </c>
      <c r="T26" s="135"/>
    </row>
    <row r="27" spans="3:20" x14ac:dyDescent="0.25">
      <c r="C27" s="135"/>
      <c r="D27" s="167"/>
      <c r="E27" s="54" t="s">
        <v>115</v>
      </c>
      <c r="F27" s="212">
        <f>AVERAGE(Mechanical!$Q$3:$Q$26)</f>
        <v>0</v>
      </c>
      <c r="G27" s="170" t="s">
        <v>37</v>
      </c>
      <c r="H27" s="135"/>
      <c r="I27" s="183" t="s">
        <v>116</v>
      </c>
      <c r="J27" s="332"/>
      <c r="K27" s="170" t="s">
        <v>88</v>
      </c>
      <c r="L27" s="135"/>
      <c r="M27" s="183" t="s">
        <v>117</v>
      </c>
      <c r="N27" s="336"/>
      <c r="O27" s="170"/>
      <c r="P27" s="135"/>
      <c r="Q27" s="183" t="s">
        <v>118</v>
      </c>
      <c r="R27" s="332"/>
      <c r="S27" s="170" t="s">
        <v>113</v>
      </c>
      <c r="T27" s="135"/>
    </row>
    <row r="28" spans="3:20" x14ac:dyDescent="0.25">
      <c r="C28" s="135"/>
      <c r="D28" s="167"/>
      <c r="E28" s="54" t="s">
        <v>119</v>
      </c>
      <c r="F28" s="212">
        <f>AVERAGE(Mechanical!$Q$3:$Q$26)*0.25</f>
        <v>0</v>
      </c>
      <c r="G28" s="170" t="s">
        <v>37</v>
      </c>
      <c r="H28" s="135"/>
      <c r="I28" s="183" t="s">
        <v>93</v>
      </c>
      <c r="J28" s="332"/>
      <c r="K28" s="170" t="s">
        <v>94</v>
      </c>
      <c r="L28" s="135"/>
      <c r="M28" s="183" t="s">
        <v>120</v>
      </c>
      <c r="N28" s="336"/>
      <c r="O28" s="170"/>
      <c r="P28" s="135"/>
      <c r="Q28" s="183" t="s">
        <v>121</v>
      </c>
      <c r="R28" s="332"/>
      <c r="S28" s="170" t="s">
        <v>122</v>
      </c>
      <c r="T28" s="135"/>
    </row>
    <row r="29" spans="3:20" x14ac:dyDescent="0.25">
      <c r="C29" s="135"/>
      <c r="D29" s="167"/>
      <c r="E29" s="171"/>
      <c r="F29" s="180"/>
      <c r="G29" s="170"/>
      <c r="H29" s="135"/>
      <c r="I29" s="183" t="s">
        <v>97</v>
      </c>
      <c r="J29" s="334"/>
      <c r="K29" s="170"/>
      <c r="L29" s="135"/>
      <c r="M29" s="183" t="s">
        <v>123</v>
      </c>
      <c r="N29" s="336"/>
      <c r="O29" s="170"/>
      <c r="P29" s="135"/>
      <c r="Q29" s="183" t="s">
        <v>90</v>
      </c>
      <c r="R29" s="332"/>
      <c r="S29" s="170" t="s">
        <v>88</v>
      </c>
      <c r="T29" s="135"/>
    </row>
    <row r="30" spans="3:20" x14ac:dyDescent="0.25">
      <c r="C30" s="135"/>
      <c r="D30" s="249" t="s">
        <v>124</v>
      </c>
      <c r="E30" s="250"/>
      <c r="F30" s="250"/>
      <c r="G30" s="251"/>
      <c r="H30" s="135"/>
      <c r="I30" s="167"/>
      <c r="J30" s="158"/>
      <c r="K30" s="170"/>
      <c r="L30" s="135"/>
      <c r="M30" s="183" t="s">
        <v>125</v>
      </c>
      <c r="N30" s="336"/>
      <c r="O30" s="170"/>
      <c r="P30" s="135"/>
      <c r="Q30" s="183" t="s">
        <v>97</v>
      </c>
      <c r="R30" s="335"/>
      <c r="S30" s="170"/>
      <c r="T30" s="135"/>
    </row>
    <row r="31" spans="3:20" x14ac:dyDescent="0.25">
      <c r="C31" s="135"/>
      <c r="D31" s="167"/>
      <c r="E31" s="171" t="s">
        <v>126</v>
      </c>
      <c r="F31" s="179" t="str">
        <f>Mechanical!$C$6</f>
        <v/>
      </c>
      <c r="G31" s="170"/>
      <c r="H31" s="135"/>
      <c r="I31" s="167"/>
      <c r="J31" s="158"/>
      <c r="K31" s="170"/>
      <c r="L31" s="135"/>
      <c r="M31" s="167"/>
      <c r="N31" s="158"/>
      <c r="O31" s="170"/>
      <c r="P31" s="135"/>
      <c r="Q31" s="167"/>
      <c r="R31" s="158"/>
      <c r="S31" s="170"/>
      <c r="T31" s="135"/>
    </row>
    <row r="32" spans="3:20" x14ac:dyDescent="0.25">
      <c r="C32" s="135"/>
      <c r="D32" s="167"/>
      <c r="E32" s="171" t="s">
        <v>127</v>
      </c>
      <c r="F32" s="179" t="str">
        <f>IFERROR(IF(OR($F$18="",$F$19="",$F$20="",$F$21=""),"",Mechanical!$C$34),"")</f>
        <v/>
      </c>
      <c r="G32" s="170"/>
      <c r="H32" s="135"/>
      <c r="I32" s="249" t="s">
        <v>128</v>
      </c>
      <c r="J32" s="250"/>
      <c r="K32" s="251"/>
      <c r="L32" s="135"/>
      <c r="M32" s="249" t="s">
        <v>128</v>
      </c>
      <c r="N32" s="250"/>
      <c r="O32" s="251"/>
      <c r="P32" s="135"/>
      <c r="Q32" s="249" t="s">
        <v>128</v>
      </c>
      <c r="R32" s="250"/>
      <c r="S32" s="251"/>
      <c r="T32" s="135"/>
    </row>
    <row r="33" spans="3:20" x14ac:dyDescent="0.25">
      <c r="C33" s="135"/>
      <c r="D33" s="167"/>
      <c r="E33" s="158"/>
      <c r="F33" s="158"/>
      <c r="G33" s="170"/>
      <c r="H33" s="135"/>
      <c r="I33" s="167"/>
      <c r="J33" s="179" t="str">
        <f>IFERROR(AVERAGE(Electrical!$F$29:$AC$29),"")</f>
        <v/>
      </c>
      <c r="K33" s="170"/>
      <c r="L33" s="135"/>
      <c r="M33" s="167"/>
      <c r="N33" s="179" t="str">
        <f>IFERROR(AVERAGE(Electrical!$F$30:$AC$30),"")</f>
        <v/>
      </c>
      <c r="O33" s="170"/>
      <c r="P33" s="135"/>
      <c r="Q33" s="167"/>
      <c r="R33" s="179" t="str">
        <f>IFERROR(AVERAGE(Electrical!$F$31:$AC$31),"")</f>
        <v/>
      </c>
      <c r="S33" s="170"/>
      <c r="T33" s="135"/>
    </row>
    <row r="34" spans="3:20" x14ac:dyDescent="0.25">
      <c r="C34" s="135"/>
      <c r="D34" s="181"/>
      <c r="E34" s="171" t="s">
        <v>129</v>
      </c>
      <c r="F34" s="179" t="str">
        <f>IFERROR(AVERAGE(Electrical!$F$32:$AC$32),"")</f>
        <v/>
      </c>
      <c r="G34" s="170"/>
      <c r="H34" s="135"/>
      <c r="I34" s="249" t="s">
        <v>130</v>
      </c>
      <c r="J34" s="250"/>
      <c r="K34" s="251"/>
      <c r="L34" s="135"/>
      <c r="M34" s="249" t="s">
        <v>130</v>
      </c>
      <c r="N34" s="250"/>
      <c r="O34" s="251"/>
      <c r="P34" s="135"/>
      <c r="Q34" s="249" t="s">
        <v>130</v>
      </c>
      <c r="R34" s="250"/>
      <c r="S34" s="251"/>
      <c r="T34" s="135"/>
    </row>
    <row r="35" spans="3:20" x14ac:dyDescent="0.25">
      <c r="C35" s="135"/>
      <c r="D35" s="167"/>
      <c r="E35" s="182" t="s">
        <v>131</v>
      </c>
      <c r="F35" s="179" t="str">
        <f>IFERROR(AVERAGE(Electrical!$F$37:$AC$37),"")</f>
        <v/>
      </c>
      <c r="G35" s="170"/>
      <c r="H35" s="135"/>
      <c r="I35" s="167"/>
      <c r="J35" s="179" t="str">
        <f>IFERROR(AVERAGE(Electrical!$F$34:$AC$34),"")</f>
        <v/>
      </c>
      <c r="K35" s="170"/>
      <c r="L35" s="135"/>
      <c r="M35" s="167"/>
      <c r="N35" s="179" t="str">
        <f>IFERROR(AVERAGE(Electrical!$F$35:$AC$35),"")</f>
        <v/>
      </c>
      <c r="O35" s="170"/>
      <c r="P35" s="135"/>
      <c r="Q35" s="167"/>
      <c r="R35" s="179" t="str">
        <f>IFERROR(AVERAGE(Electrical!$F$36:$AC$36),"")</f>
        <v/>
      </c>
      <c r="S35" s="170"/>
      <c r="T35" s="135"/>
    </row>
    <row r="36" spans="3:20" x14ac:dyDescent="0.25">
      <c r="C36" s="135"/>
      <c r="D36" s="172"/>
      <c r="E36" s="173"/>
      <c r="F36" s="173"/>
      <c r="G36" s="175"/>
      <c r="H36" s="135"/>
      <c r="I36" s="172"/>
      <c r="J36" s="173"/>
      <c r="K36" s="175"/>
      <c r="L36" s="135"/>
      <c r="M36" s="172"/>
      <c r="N36" s="173"/>
      <c r="O36" s="175"/>
      <c r="P36" s="135"/>
      <c r="Q36" s="172"/>
      <c r="R36" s="173"/>
      <c r="S36" s="175"/>
      <c r="T36" s="135"/>
    </row>
    <row r="37" spans="3:20" x14ac:dyDescent="0.25">
      <c r="C37" s="135"/>
      <c r="D37" s="135"/>
      <c r="E37" s="135"/>
      <c r="F37" s="135"/>
      <c r="G37" s="135"/>
      <c r="H37" s="135"/>
      <c r="I37" s="135"/>
      <c r="J37" s="135"/>
      <c r="K37" s="135"/>
      <c r="L37" s="135"/>
      <c r="M37" s="135"/>
      <c r="N37" s="135"/>
      <c r="O37" s="135"/>
      <c r="P37" s="135"/>
      <c r="Q37" s="135"/>
      <c r="R37" s="135"/>
      <c r="S37" s="135"/>
      <c r="T37" s="135"/>
    </row>
  </sheetData>
  <sheetProtection algorithmName="SHA-512" hashValue="ntZsmyw/0Uw+EJOtKZxV9efxou+1SdoVdVb9rwVzU9bvZdYLiAi2+JH/2vp+uwPkqub7OhlrtcUZ+WGWuuYRWw==" saltValue="7f1edshkQ4sGSiY4n/xsVQ==" spinCount="100000" sheet="1" objects="1" scenarios="1"/>
  <mergeCells count="24">
    <mergeCell ref="I34:K34"/>
    <mergeCell ref="M34:O34"/>
    <mergeCell ref="Q34:S34"/>
    <mergeCell ref="M15:O15"/>
    <mergeCell ref="I24:K25"/>
    <mergeCell ref="I15:K15"/>
    <mergeCell ref="Q15:S15"/>
    <mergeCell ref="I21:K21"/>
    <mergeCell ref="Q21:S21"/>
    <mergeCell ref="Q25:S25"/>
    <mergeCell ref="M20:O20"/>
    <mergeCell ref="D17:G17"/>
    <mergeCell ref="D14:G14"/>
    <mergeCell ref="Q32:S32"/>
    <mergeCell ref="M32:O32"/>
    <mergeCell ref="I32:K32"/>
    <mergeCell ref="D24:G24"/>
    <mergeCell ref="D30:G30"/>
    <mergeCell ref="D3:S3"/>
    <mergeCell ref="I12:S12"/>
    <mergeCell ref="D12:G12"/>
    <mergeCell ref="I14:K14"/>
    <mergeCell ref="M14:O14"/>
    <mergeCell ref="Q14:S14"/>
  </mergeCells>
  <dataValidations count="5">
    <dataValidation allowBlank="1" showInputMessage="1" showErrorMessage="1" promptTitle="Additional UPS Loads" prompt="Parasitic loads on UPS units such as cabinet fans, auxiliary pumps, etc." sqref="N22" xr:uid="{328F111F-E886-4D17-BDEB-4ED30AA5946C}"/>
    <dataValidation allowBlank="1" showInputMessage="1" showErrorMessage="1" promptTitle="UPS Max Load" prompt="From manufacturer data sheets" sqref="N26" xr:uid="{F6E2B869-6268-4727-A42B-ADF68FC3B7EA}"/>
    <dataValidation type="decimal" allowBlank="1" showInputMessage="1" showErrorMessage="1" promptTitle="UPS Efficiency" prompt="Efficiencies at calculated load percentages determined from manufacturer's specifications." sqref="N27:N30" xr:uid="{DAAD6448-94B1-4C13-9EF0-36E6B29992BF}">
      <formula1>0</formula1>
      <formula2>1</formula2>
    </dataValidation>
    <dataValidation type="decimal" allowBlank="1" showInputMessage="1" showErrorMessage="1" sqref="N23" xr:uid="{26972B57-9349-4BD1-9421-8FC7342EDEE4}">
      <formula1>0</formula1>
      <formula2>1</formula2>
    </dataValidation>
    <dataValidation allowBlank="1" showInputMessage="1" showErrorMessage="1" promptTitle="UPS Redundancy" prompt="The number of UPS units specified for continued operation during failure or maintenance primary UPS units. If the number of redundant units is equal to or greater than the number of base units, the system is considered a 2N+, Active Dual Feed system." sqref="N18" xr:uid="{D844742E-90C6-4E02-BECE-25F6FF0CF4CA}"/>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E1D3CF3-29F1-489B-B863-3DC663BF050A}">
          <x14:formula1>
            <xm:f>List!$F$3:$F$4</xm:f>
          </x14:formula1>
          <xm:sqref>N24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ACF33-1DDD-4472-A2A1-124574A460FA}">
  <sheetPr codeName="Sheet5">
    <tabColor rgb="FF68C2DA"/>
  </sheetPr>
  <dimension ref="B1:U50"/>
  <sheetViews>
    <sheetView showGridLines="0" zoomScale="115" zoomScaleNormal="115" workbookViewId="0"/>
  </sheetViews>
  <sheetFormatPr defaultRowHeight="15" x14ac:dyDescent="0.25"/>
  <cols>
    <col min="1" max="3" width="4.7109375" customWidth="1"/>
    <col min="4" max="4" width="21.5703125" customWidth="1"/>
    <col min="5" max="5" width="25" customWidth="1"/>
    <col min="6" max="6" width="25.140625" customWidth="1"/>
    <col min="7" max="7" width="21.42578125" customWidth="1"/>
    <col min="8" max="8" width="9.140625" customWidth="1"/>
    <col min="9" max="10" width="4.7109375" customWidth="1"/>
    <col min="12" max="21" width="0" hidden="1" customWidth="1"/>
  </cols>
  <sheetData>
    <row r="1" spans="2:10" x14ac:dyDescent="0.25">
      <c r="D1" s="230"/>
    </row>
    <row r="2" spans="2:10" ht="20.45" customHeight="1" x14ac:dyDescent="0.25">
      <c r="B2" s="331"/>
      <c r="C2" s="331"/>
      <c r="D2" s="331"/>
      <c r="E2" s="331"/>
      <c r="F2" s="331"/>
      <c r="G2" s="331"/>
      <c r="H2" s="331"/>
      <c r="I2" s="331"/>
      <c r="J2" s="331"/>
    </row>
    <row r="3" spans="2:10" ht="23.25" customHeight="1" x14ac:dyDescent="0.25">
      <c r="B3" s="141"/>
      <c r="C3" s="142"/>
      <c r="D3" s="314" t="s">
        <v>132</v>
      </c>
      <c r="E3" s="130"/>
      <c r="F3" s="130"/>
      <c r="G3" s="130"/>
      <c r="H3" s="130"/>
      <c r="I3" s="135"/>
      <c r="J3" s="141"/>
    </row>
    <row r="4" spans="2:10" x14ac:dyDescent="0.25">
      <c r="B4" s="141"/>
      <c r="C4" s="135"/>
      <c r="D4" s="330" t="s">
        <v>133</v>
      </c>
      <c r="E4" s="330"/>
      <c r="F4" s="330"/>
      <c r="G4" s="330"/>
      <c r="H4" s="330"/>
      <c r="I4" s="135"/>
      <c r="J4" s="141"/>
    </row>
    <row r="5" spans="2:10" ht="15.75" thickBot="1" x14ac:dyDescent="0.3">
      <c r="B5" s="141"/>
      <c r="C5" s="135"/>
      <c r="D5" s="231"/>
      <c r="E5" s="231"/>
      <c r="F5" s="231"/>
      <c r="G5" s="231"/>
      <c r="H5" s="231"/>
      <c r="I5" s="135"/>
      <c r="J5" s="141"/>
    </row>
    <row r="6" spans="2:10" ht="15.75" thickBot="1" x14ac:dyDescent="0.3">
      <c r="B6" s="141"/>
      <c r="C6" s="135"/>
      <c r="D6" s="159" t="s">
        <v>134</v>
      </c>
      <c r="E6" s="231"/>
      <c r="F6" s="231"/>
      <c r="G6" s="234"/>
      <c r="H6" s="231"/>
      <c r="I6" s="135"/>
      <c r="J6" s="141"/>
    </row>
    <row r="7" spans="2:10" x14ac:dyDescent="0.25">
      <c r="B7" s="141"/>
      <c r="C7" s="135"/>
      <c r="D7" s="159"/>
      <c r="E7" s="231"/>
      <c r="F7" s="231"/>
      <c r="G7" s="231"/>
      <c r="H7" s="231"/>
      <c r="I7" s="135"/>
      <c r="J7" s="141"/>
    </row>
    <row r="8" spans="2:10" x14ac:dyDescent="0.25">
      <c r="B8" s="141"/>
      <c r="C8" s="135"/>
      <c r="D8" s="159"/>
      <c r="E8" s="231"/>
      <c r="F8" s="231"/>
      <c r="G8" s="231"/>
      <c r="H8" s="231"/>
      <c r="I8" s="135"/>
      <c r="J8" s="141"/>
    </row>
    <row r="9" spans="2:10" x14ac:dyDescent="0.25">
      <c r="B9" s="141"/>
      <c r="C9" s="135"/>
      <c r="D9" s="159"/>
      <c r="E9" s="231"/>
      <c r="F9" s="231"/>
      <c r="G9" s="231"/>
      <c r="H9" s="231"/>
      <c r="I9" s="135"/>
      <c r="J9" s="141"/>
    </row>
    <row r="10" spans="2:10" x14ac:dyDescent="0.25">
      <c r="B10" s="141"/>
      <c r="C10" s="135"/>
      <c r="D10" s="159"/>
      <c r="E10" s="231"/>
      <c r="F10" s="231"/>
      <c r="G10" s="231"/>
      <c r="H10" s="231"/>
      <c r="I10" s="135"/>
      <c r="J10" s="141"/>
    </row>
    <row r="11" spans="2:10" x14ac:dyDescent="0.25">
      <c r="B11" s="141"/>
      <c r="C11" s="135"/>
      <c r="D11" s="159"/>
      <c r="E11" s="231"/>
      <c r="F11" s="231"/>
      <c r="G11" s="231"/>
      <c r="H11" s="231"/>
      <c r="I11" s="135"/>
      <c r="J11" s="141"/>
    </row>
    <row r="12" spans="2:10" x14ac:dyDescent="0.25">
      <c r="B12" s="141"/>
      <c r="C12" s="135"/>
      <c r="D12" s="159"/>
      <c r="E12" s="231"/>
      <c r="F12" s="231"/>
      <c r="G12" s="231"/>
      <c r="H12" s="231"/>
      <c r="I12" s="135"/>
      <c r="J12" s="141"/>
    </row>
    <row r="13" spans="2:10" x14ac:dyDescent="0.25">
      <c r="B13" s="141"/>
      <c r="C13" s="135"/>
      <c r="D13" s="159"/>
      <c r="E13" s="231"/>
      <c r="F13" s="231"/>
      <c r="G13" s="231"/>
      <c r="H13" s="231"/>
      <c r="I13" s="135"/>
      <c r="J13" s="141"/>
    </row>
    <row r="14" spans="2:10" x14ac:dyDescent="0.25">
      <c r="B14" s="141"/>
      <c r="C14" s="135"/>
      <c r="D14" s="159"/>
      <c r="E14" s="231"/>
      <c r="F14" s="231"/>
      <c r="G14" s="231"/>
      <c r="H14" s="231"/>
      <c r="I14" s="135"/>
      <c r="J14" s="141"/>
    </row>
    <row r="15" spans="2:10" x14ac:dyDescent="0.25">
      <c r="B15" s="141"/>
      <c r="C15" s="135"/>
      <c r="D15" s="159"/>
      <c r="E15" s="231"/>
      <c r="F15" s="231"/>
      <c r="G15" s="231"/>
      <c r="H15" s="231"/>
      <c r="I15" s="135"/>
      <c r="J15" s="141"/>
    </row>
    <row r="16" spans="2:10" x14ac:dyDescent="0.25">
      <c r="B16" s="141"/>
      <c r="C16" s="135"/>
      <c r="D16" s="159"/>
      <c r="E16" s="231"/>
      <c r="F16" s="231"/>
      <c r="G16" s="231"/>
      <c r="H16" s="231"/>
      <c r="I16" s="135"/>
      <c r="J16" s="141"/>
    </row>
    <row r="17" spans="2:21" x14ac:dyDescent="0.25">
      <c r="B17" s="141"/>
      <c r="C17" s="135"/>
      <c r="D17" s="278" t="str">
        <f>IF('error reporting'!A2=TRUE,'error reporting'!B2,"")&amp;CHAR(10)&amp;IF('error reporting'!A3=TRUE,'error reporting'!B3,"")&amp;CHAR(10)&amp;IF('error reporting'!A4=TRUE,'error reporting'!B4,"")</f>
        <v>Error 1: Please enter transformer efficiency in ITE Distribution Segment.
Error 2: To calculate incentives, please completely fill out required inputs for both Mechanical Load Components and Electrical Loss Components on the '2 - Mechanical_Electrical Input' tab.
Error 3: Please enter non-zero ITE Loads for all months in the proposed ramping schedule.</v>
      </c>
      <c r="E17" s="279"/>
      <c r="F17" s="279"/>
      <c r="G17" s="280"/>
      <c r="H17" s="135"/>
      <c r="I17" s="135"/>
      <c r="J17" s="143"/>
      <c r="L17" s="268" t="str">
        <f>IF('error reporting'!A2=TRUE,'error reporting'!B2,"")&amp;CHAR(10)&amp;IF('error reporting'!A3=TRUE,'error reporting'!B3,"")&amp;CHAR(10)&amp;IF('error reporting'!A4=TRUE,'error reporting'!B4,"")</f>
        <v>Error 1: Please enter transformer efficiency in ITE Distribution Segment.
Error 2: To calculate incentives, please completely fill out required inputs for both Mechanical Load Components and Electrical Loss Components on the '2 - Mechanical_Electrical Input' tab.
Error 3: Please enter non-zero ITE Loads for all months in the proposed ramping schedule.</v>
      </c>
      <c r="M17" s="269"/>
      <c r="N17" s="269"/>
      <c r="O17" s="269"/>
      <c r="P17" s="269"/>
      <c r="Q17" s="269"/>
      <c r="R17" s="269"/>
      <c r="S17" s="269"/>
      <c r="T17" s="269"/>
      <c r="U17" s="270"/>
    </row>
    <row r="18" spans="2:21" x14ac:dyDescent="0.25">
      <c r="B18" s="141"/>
      <c r="C18" s="135"/>
      <c r="D18" s="281"/>
      <c r="E18" s="282"/>
      <c r="F18" s="282"/>
      <c r="G18" s="283"/>
      <c r="H18" s="135"/>
      <c r="I18" s="135"/>
      <c r="J18" s="143"/>
      <c r="L18" s="271"/>
      <c r="M18" s="272"/>
      <c r="N18" s="272"/>
      <c r="O18" s="272"/>
      <c r="P18" s="272"/>
      <c r="Q18" s="272"/>
      <c r="R18" s="272"/>
      <c r="S18" s="272"/>
      <c r="T18" s="272"/>
      <c r="U18" s="273"/>
    </row>
    <row r="19" spans="2:21" x14ac:dyDescent="0.25">
      <c r="B19" s="141"/>
      <c r="C19" s="135"/>
      <c r="D19" s="281"/>
      <c r="E19" s="282"/>
      <c r="F19" s="282"/>
      <c r="G19" s="283"/>
      <c r="H19" s="135"/>
      <c r="I19" s="135"/>
      <c r="J19" s="143"/>
      <c r="L19" s="271"/>
      <c r="M19" s="272"/>
      <c r="N19" s="272"/>
      <c r="O19" s="272"/>
      <c r="P19" s="272"/>
      <c r="Q19" s="272"/>
      <c r="R19" s="272"/>
      <c r="S19" s="272"/>
      <c r="T19" s="272"/>
      <c r="U19" s="273"/>
    </row>
    <row r="20" spans="2:21" x14ac:dyDescent="0.25">
      <c r="B20" s="141"/>
      <c r="C20" s="135"/>
      <c r="D20" s="281"/>
      <c r="E20" s="282"/>
      <c r="F20" s="282"/>
      <c r="G20" s="283"/>
      <c r="H20" s="135"/>
      <c r="I20" s="135"/>
      <c r="J20" s="143"/>
      <c r="L20" s="271"/>
      <c r="M20" s="272"/>
      <c r="N20" s="272"/>
      <c r="O20" s="272"/>
      <c r="P20" s="272"/>
      <c r="Q20" s="272"/>
      <c r="R20" s="272"/>
      <c r="S20" s="272"/>
      <c r="T20" s="272"/>
      <c r="U20" s="273"/>
    </row>
    <row r="21" spans="2:21" x14ac:dyDescent="0.25">
      <c r="B21" s="141"/>
      <c r="C21" s="135"/>
      <c r="D21" s="284"/>
      <c r="E21" s="285"/>
      <c r="F21" s="285"/>
      <c r="G21" s="286"/>
      <c r="H21" s="135"/>
      <c r="I21" s="135"/>
      <c r="J21" s="143"/>
      <c r="L21" s="271"/>
      <c r="M21" s="272"/>
      <c r="N21" s="272"/>
      <c r="O21" s="272"/>
      <c r="P21" s="272"/>
      <c r="Q21" s="272"/>
      <c r="R21" s="272"/>
      <c r="S21" s="272"/>
      <c r="T21" s="272"/>
      <c r="U21" s="273"/>
    </row>
    <row r="22" spans="2:21" x14ac:dyDescent="0.25">
      <c r="B22" s="141"/>
      <c r="C22" s="135"/>
      <c r="D22" s="135"/>
      <c r="E22" s="135"/>
      <c r="F22" s="135"/>
      <c r="G22" s="135"/>
      <c r="H22" s="135"/>
      <c r="I22" s="144"/>
      <c r="J22" s="143"/>
      <c r="L22" s="271"/>
      <c r="M22" s="272"/>
      <c r="N22" s="272"/>
      <c r="O22" s="272"/>
      <c r="P22" s="272"/>
      <c r="Q22" s="272"/>
      <c r="R22" s="272"/>
      <c r="S22" s="272"/>
      <c r="T22" s="272"/>
      <c r="U22" s="273"/>
    </row>
    <row r="23" spans="2:21" x14ac:dyDescent="0.25">
      <c r="B23" s="141"/>
      <c r="C23" s="135"/>
      <c r="D23" s="159" t="s">
        <v>135</v>
      </c>
      <c r="E23" s="159"/>
      <c r="F23" s="157"/>
      <c r="G23" s="210" t="str">
        <f>IFERROR(Mechanical!$C$6,"-")</f>
        <v/>
      </c>
      <c r="H23" s="135"/>
      <c r="I23" s="144"/>
      <c r="J23" s="143"/>
      <c r="L23" s="271"/>
      <c r="M23" s="272"/>
      <c r="N23" s="272"/>
      <c r="O23" s="272"/>
      <c r="P23" s="272"/>
      <c r="Q23" s="272"/>
      <c r="R23" s="272"/>
      <c r="S23" s="272"/>
      <c r="T23" s="272"/>
      <c r="U23" s="273"/>
    </row>
    <row r="24" spans="2:21" x14ac:dyDescent="0.25">
      <c r="B24" s="141"/>
      <c r="C24" s="135"/>
      <c r="D24" s="159" t="s">
        <v>136</v>
      </c>
      <c r="E24" s="159"/>
      <c r="F24" s="157"/>
      <c r="G24" s="210" t="str">
        <f>IFERROR(Mechanical!$C$34,"-")</f>
        <v>-</v>
      </c>
      <c r="H24" s="135"/>
      <c r="I24" s="144"/>
      <c r="J24" s="143"/>
      <c r="L24" s="274"/>
      <c r="M24" s="275"/>
      <c r="N24" s="275"/>
      <c r="O24" s="275"/>
      <c r="P24" s="275"/>
      <c r="Q24" s="275"/>
      <c r="R24" s="275"/>
      <c r="S24" s="275"/>
      <c r="T24" s="275"/>
      <c r="U24" s="276"/>
    </row>
    <row r="25" spans="2:21" x14ac:dyDescent="0.25">
      <c r="B25" s="141"/>
      <c r="C25" s="135"/>
      <c r="D25" s="159"/>
      <c r="E25" s="159"/>
      <c r="F25" s="157"/>
      <c r="G25" s="210"/>
      <c r="H25" s="135"/>
      <c r="I25" s="144"/>
      <c r="J25" s="143"/>
    </row>
    <row r="26" spans="2:21" x14ac:dyDescent="0.25">
      <c r="B26" s="141"/>
      <c r="C26" s="135"/>
      <c r="D26" s="159" t="s">
        <v>137</v>
      </c>
      <c r="E26" s="159"/>
      <c r="F26" s="157"/>
      <c r="G26" s="160" t="str">
        <f>IFERROR(Electrical!$AE$26,"")</f>
        <v/>
      </c>
      <c r="H26" s="135"/>
      <c r="I26" s="135"/>
      <c r="J26" s="143"/>
    </row>
    <row r="27" spans="2:21" x14ac:dyDescent="0.25">
      <c r="B27" s="141"/>
      <c r="C27" s="135"/>
      <c r="D27" s="159" t="s">
        <v>138</v>
      </c>
      <c r="E27" s="159"/>
      <c r="F27" s="157"/>
      <c r="G27" s="210" t="str">
        <f>IFERROR(Electrical!$AE$28,"-")</f>
        <v>-</v>
      </c>
      <c r="H27" s="135"/>
      <c r="I27" s="135"/>
      <c r="J27" s="143"/>
    </row>
    <row r="28" spans="2:21" x14ac:dyDescent="0.25">
      <c r="B28" s="141"/>
      <c r="C28" s="135"/>
      <c r="D28" s="161"/>
      <c r="E28" s="161"/>
      <c r="F28" s="162"/>
      <c r="G28" s="163"/>
      <c r="H28" s="135"/>
      <c r="I28" s="135"/>
      <c r="J28" s="143"/>
    </row>
    <row r="29" spans="2:21" x14ac:dyDescent="0.25">
      <c r="B29" s="141"/>
      <c r="C29" s="135"/>
      <c r="D29" s="330" t="s">
        <v>139</v>
      </c>
      <c r="E29" s="330"/>
      <c r="F29" s="330"/>
      <c r="G29" s="330"/>
      <c r="H29" s="330"/>
      <c r="I29" s="135"/>
      <c r="J29" s="141"/>
    </row>
    <row r="30" spans="2:21" x14ac:dyDescent="0.25">
      <c r="B30" s="141"/>
      <c r="C30" s="135"/>
      <c r="D30" s="287"/>
      <c r="E30" s="287"/>
      <c r="F30" s="287"/>
      <c r="G30" s="287"/>
      <c r="H30" s="135"/>
      <c r="I30" s="135"/>
      <c r="J30" s="143"/>
    </row>
    <row r="31" spans="2:21" x14ac:dyDescent="0.25">
      <c r="B31" s="141"/>
      <c r="C31" s="135"/>
      <c r="D31" s="161" t="s">
        <v>140</v>
      </c>
      <c r="E31" s="161"/>
      <c r="F31" s="162"/>
      <c r="G31" s="211" t="str">
        <f>IFERROR(Mechanical!$V$31,"-")</f>
        <v>-</v>
      </c>
      <c r="H31" s="135"/>
      <c r="I31" s="135"/>
      <c r="J31" s="143"/>
    </row>
    <row r="32" spans="2:21" x14ac:dyDescent="0.25">
      <c r="B32" s="141"/>
      <c r="C32" s="135"/>
      <c r="D32" s="161" t="s">
        <v>141</v>
      </c>
      <c r="E32" s="161"/>
      <c r="F32" s="162"/>
      <c r="G32" s="211" t="str">
        <f>IFERROR(Electrical!$AE$34,"-")</f>
        <v>-</v>
      </c>
      <c r="H32" s="135"/>
      <c r="I32" s="135"/>
      <c r="J32" s="143"/>
    </row>
    <row r="33" spans="2:10" x14ac:dyDescent="0.25">
      <c r="B33" s="141"/>
      <c r="C33" s="135"/>
      <c r="D33" s="161"/>
      <c r="E33" s="161"/>
      <c r="F33" s="162"/>
      <c r="G33" s="163"/>
      <c r="H33" s="135"/>
      <c r="I33" s="135"/>
      <c r="J33" s="143"/>
    </row>
    <row r="34" spans="2:10" x14ac:dyDescent="0.25">
      <c r="B34" s="141"/>
      <c r="C34" s="135"/>
      <c r="D34" s="161" t="s">
        <v>142</v>
      </c>
      <c r="E34" s="161"/>
      <c r="F34" s="162"/>
      <c r="G34" s="211" t="str">
        <f>IFERROR($G$31+$G$32,"0")</f>
        <v>0</v>
      </c>
      <c r="H34" s="135"/>
      <c r="I34" s="135"/>
      <c r="J34" s="143"/>
    </row>
    <row r="35" spans="2:10" x14ac:dyDescent="0.25">
      <c r="B35" s="141"/>
      <c r="C35" s="135"/>
      <c r="D35" s="162" t="s">
        <v>143</v>
      </c>
      <c r="E35" s="162"/>
      <c r="F35" s="162"/>
      <c r="G35" s="164">
        <f>IFERROR(MAX(MIN($G$34*0.2,499999),0),"0")</f>
        <v>0</v>
      </c>
      <c r="H35" s="135"/>
      <c r="I35" s="135"/>
      <c r="J35" s="143"/>
    </row>
    <row r="36" spans="2:10" x14ac:dyDescent="0.25">
      <c r="B36" s="141"/>
      <c r="C36" s="135"/>
      <c r="D36" s="162"/>
      <c r="E36" s="162"/>
      <c r="F36" s="162"/>
      <c r="G36" s="164"/>
      <c r="H36" s="135"/>
      <c r="I36" s="135"/>
      <c r="J36" s="143"/>
    </row>
    <row r="37" spans="2:10" x14ac:dyDescent="0.25">
      <c r="B37" s="141"/>
      <c r="C37" s="135"/>
      <c r="D37" s="162" t="s">
        <v>144</v>
      </c>
      <c r="E37" s="162"/>
      <c r="F37" s="162"/>
      <c r="G37" s="164">
        <f>0.5*G35</f>
        <v>0</v>
      </c>
      <c r="H37" s="135"/>
      <c r="I37" s="135"/>
      <c r="J37" s="143"/>
    </row>
    <row r="38" spans="2:10" x14ac:dyDescent="0.25">
      <c r="B38" s="141"/>
      <c r="C38" s="135"/>
      <c r="D38" s="162"/>
      <c r="E38" s="162"/>
      <c r="F38" s="162"/>
      <c r="G38" s="164"/>
      <c r="H38" s="135"/>
      <c r="I38" s="135"/>
      <c r="J38" s="143"/>
    </row>
    <row r="39" spans="2:10" x14ac:dyDescent="0.25">
      <c r="B39" s="141"/>
      <c r="C39" s="135"/>
      <c r="D39" s="162" t="s">
        <v>145</v>
      </c>
      <c r="E39" s="162"/>
      <c r="F39" s="162"/>
      <c r="G39" s="222">
        <f>'1 - Project Input'!G66</f>
        <v>0</v>
      </c>
      <c r="H39" s="135"/>
      <c r="I39" s="135"/>
      <c r="J39" s="143"/>
    </row>
    <row r="40" spans="2:10" x14ac:dyDescent="0.25">
      <c r="B40" s="141"/>
      <c r="C40" s="135"/>
      <c r="D40" s="162" t="s">
        <v>146</v>
      </c>
      <c r="E40" s="162"/>
      <c r="F40" s="162"/>
      <c r="G40" s="164">
        <f>+G35-G37</f>
        <v>0</v>
      </c>
      <c r="H40" s="135"/>
      <c r="I40" s="135"/>
      <c r="J40" s="143"/>
    </row>
    <row r="41" spans="2:10" x14ac:dyDescent="0.25">
      <c r="B41" s="141"/>
      <c r="C41" s="135"/>
      <c r="D41" s="161"/>
      <c r="E41" s="161"/>
      <c r="F41" s="162"/>
      <c r="G41" s="163"/>
      <c r="H41" s="135"/>
      <c r="I41" s="135"/>
      <c r="J41" s="143"/>
    </row>
    <row r="42" spans="2:10" x14ac:dyDescent="0.25">
      <c r="B42" s="141"/>
      <c r="C42" s="135"/>
      <c r="D42" s="330" t="s">
        <v>147</v>
      </c>
      <c r="E42" s="330"/>
      <c r="F42" s="330"/>
      <c r="G42" s="330"/>
      <c r="H42" s="330"/>
      <c r="I42" s="135"/>
      <c r="J42" s="143"/>
    </row>
    <row r="43" spans="2:10" x14ac:dyDescent="0.25">
      <c r="B43" s="141"/>
      <c r="C43" s="158"/>
      <c r="D43" s="158"/>
      <c r="E43" s="158"/>
      <c r="F43" s="158"/>
      <c r="G43" s="158"/>
      <c r="H43" s="158"/>
      <c r="I43" s="158"/>
      <c r="J43" s="143"/>
    </row>
    <row r="44" spans="2:10" x14ac:dyDescent="0.25">
      <c r="B44" s="141"/>
      <c r="C44" s="158"/>
      <c r="D44" s="165" t="s">
        <v>21</v>
      </c>
      <c r="E44" s="277" t="str">
        <f>IF('1 - Project Input'!$E$16="","No Project Name Entered",'1 - Project Input'!$E$16)</f>
        <v>No Project Name Entered</v>
      </c>
      <c r="F44" s="277"/>
      <c r="G44" s="277"/>
      <c r="H44" s="158"/>
      <c r="I44" s="158"/>
      <c r="J44" s="143"/>
    </row>
    <row r="45" spans="2:10" x14ac:dyDescent="0.25">
      <c r="B45" s="141"/>
      <c r="C45" s="158"/>
      <c r="D45" s="165" t="s">
        <v>29</v>
      </c>
      <c r="E45" s="277" t="str">
        <f>IF('1 - Project Input'!$E$27="","No Project Type Entered",'1 - Project Input'!$E$27)</f>
        <v>No Project Type Entered</v>
      </c>
      <c r="F45" s="277"/>
      <c r="G45" s="277"/>
      <c r="H45" s="158"/>
      <c r="I45" s="158"/>
      <c r="J45" s="143"/>
    </row>
    <row r="46" spans="2:10" x14ac:dyDescent="0.25">
      <c r="B46" s="141"/>
      <c r="C46" s="158"/>
      <c r="D46" s="165" t="s">
        <v>30</v>
      </c>
      <c r="E46" s="165" t="str">
        <f>IF('1 - Project Input'!$E$28="","",'1 - Project Input'!$E$28)</f>
        <v/>
      </c>
      <c r="F46" s="165"/>
      <c r="G46" s="165"/>
      <c r="H46" s="158"/>
      <c r="I46" s="158"/>
      <c r="J46" s="143"/>
    </row>
    <row r="47" spans="2:10" x14ac:dyDescent="0.25">
      <c r="B47" s="141"/>
      <c r="C47" s="158"/>
      <c r="D47" s="165"/>
      <c r="E47" s="166"/>
      <c r="F47" s="166"/>
      <c r="G47" s="166"/>
      <c r="H47" s="158"/>
      <c r="I47" s="158"/>
      <c r="J47" s="143"/>
    </row>
    <row r="48" spans="2:10" ht="14.45" customHeight="1" x14ac:dyDescent="0.25">
      <c r="B48" s="141"/>
      <c r="C48" s="288"/>
      <c r="D48" s="288"/>
      <c r="E48" s="288"/>
      <c r="F48" s="288"/>
      <c r="G48" s="288"/>
      <c r="H48" s="288"/>
      <c r="I48" s="288"/>
      <c r="J48" s="143"/>
    </row>
    <row r="49" spans="2:10" x14ac:dyDescent="0.25">
      <c r="B49" s="141"/>
      <c r="C49" s="288"/>
      <c r="D49" s="288"/>
      <c r="E49" s="288"/>
      <c r="F49" s="288"/>
      <c r="G49" s="288"/>
      <c r="H49" s="288"/>
      <c r="I49" s="288"/>
      <c r="J49" s="143"/>
    </row>
    <row r="50" spans="2:10" ht="18.600000000000001" customHeight="1" x14ac:dyDescent="0.25">
      <c r="B50" s="267"/>
      <c r="C50" s="267"/>
      <c r="D50" s="232"/>
      <c r="E50" s="232"/>
      <c r="F50" s="232"/>
      <c r="G50" s="232"/>
      <c r="H50" s="232"/>
      <c r="I50" s="267"/>
      <c r="J50" s="267"/>
    </row>
  </sheetData>
  <sheetProtection algorithmName="SHA-512" hashValue="O9dOnrsFLjurKHuPIz2wOOo6d3KTgUhSCAhwVLMMFbRnnl8WiP+rsyoXEyCzS8Y1O9K+oa5K616LcVzdf8gljA==" saltValue="rkib2CUUDDW/UWuJqq0RgQ==" spinCount="100000" sheet="1" objects="1" scenarios="1"/>
  <mergeCells count="11">
    <mergeCell ref="B50:C50"/>
    <mergeCell ref="I50:J50"/>
    <mergeCell ref="L17:U24"/>
    <mergeCell ref="D4:H4"/>
    <mergeCell ref="E44:G44"/>
    <mergeCell ref="E45:G45"/>
    <mergeCell ref="D42:H42"/>
    <mergeCell ref="D17:G21"/>
    <mergeCell ref="D29:H29"/>
    <mergeCell ref="D30:G30"/>
    <mergeCell ref="C48:I49"/>
  </mergeCells>
  <conditionalFormatting sqref="G26:G28 G31:G40">
    <cfRule type="expression" dxfId="9" priority="13">
      <formula>OR(Error.StopCalc.SBS,Error.StopCalc.WB)</formula>
    </cfRule>
  </conditionalFormatting>
  <conditionalFormatting sqref="D17:G21">
    <cfRule type="expression" dxfId="8" priority="12">
      <formula>OR(Error.StopCalc.WB,Error.StopCalc.SBS)</formula>
    </cfRule>
  </conditionalFormatting>
  <conditionalFormatting sqref="G23:G25">
    <cfRule type="expression" dxfId="7" priority="10">
      <formula>OR(Error.StopCalc.SBS,Error.StopCalc.WB)</formula>
    </cfRule>
  </conditionalFormatting>
  <conditionalFormatting sqref="G26:G27">
    <cfRule type="expression" dxfId="6" priority="8">
      <formula>OR(Error.StopCalc.SBS,Error.StopCalc.WB)</formula>
    </cfRule>
  </conditionalFormatting>
  <conditionalFormatting sqref="G41">
    <cfRule type="expression" dxfId="5" priority="7">
      <formula>OR(Error.StopCalc.SBS,Error.StopCalc.WB)</formula>
    </cfRule>
  </conditionalFormatting>
  <conditionalFormatting sqref="L17:O21">
    <cfRule type="expression" dxfId="4" priority="1">
      <formula>OR(Error.StopCalc.WB,Error.StopCalc.SBS)</formula>
    </cfRule>
  </conditionalFormatting>
  <dataValidations count="1">
    <dataValidation allowBlank="1" showInputMessage="1" showErrorMessage="1" promptTitle="Date of Program Approval" prompt="To be updated by Program on completion of submitted analysis" sqref="G6" xr:uid="{19F771F7-5053-40A8-A2D2-9FE5A4817ABB}"/>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B48B3-414C-4476-9C62-31004A50C5A5}">
  <sheetPr codeName="Sheet7"/>
  <dimension ref="A1"/>
  <sheetViews>
    <sheetView zoomScale="75" zoomScaleNormal="75" workbookViewId="0"/>
  </sheetViews>
  <sheetFormatPr defaultColWidth="9.140625" defaultRowHeight="15" x14ac:dyDescent="0.25"/>
  <cols>
    <col min="1" max="16384" width="9.140625" style="207"/>
  </cols>
  <sheetData>
    <row r="1" spans="1:1" customFormat="1" x14ac:dyDescent="0.25">
      <c r="A1" s="189" t="s">
        <v>148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A1D08-B91D-4F2F-9D22-2041753F9688}">
  <sheetPr codeName="Sheet8"/>
  <dimension ref="A1:A20"/>
  <sheetViews>
    <sheetView topLeftCell="G1" workbookViewId="0">
      <selection activeCell="A20" sqref="A20"/>
    </sheetView>
  </sheetViews>
  <sheetFormatPr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8" spans="1:1" x14ac:dyDescent="0.25">
      <c r="A8" s="104" t="s">
        <v>154</v>
      </c>
    </row>
    <row r="9" spans="1:1" x14ac:dyDescent="0.25">
      <c r="A9" t="s">
        <v>155</v>
      </c>
    </row>
    <row r="10" spans="1:1" x14ac:dyDescent="0.25">
      <c r="A10" t="s">
        <v>156</v>
      </c>
    </row>
    <row r="12" spans="1:1" x14ac:dyDescent="0.25">
      <c r="A12" s="104" t="s">
        <v>157</v>
      </c>
    </row>
    <row r="13" spans="1:1" x14ac:dyDescent="0.25">
      <c r="A13" t="s">
        <v>158</v>
      </c>
    </row>
    <row r="14" spans="1:1" x14ac:dyDescent="0.25">
      <c r="A14" t="s">
        <v>159</v>
      </c>
    </row>
    <row r="15" spans="1:1" x14ac:dyDescent="0.25">
      <c r="A15" t="s">
        <v>160</v>
      </c>
    </row>
    <row r="16" spans="1:1" x14ac:dyDescent="0.25">
      <c r="A16" t="s">
        <v>161</v>
      </c>
    </row>
    <row r="19" spans="1:1" x14ac:dyDescent="0.25">
      <c r="A19" t="s">
        <v>162</v>
      </c>
    </row>
    <row r="20" spans="1:1" x14ac:dyDescent="0.25">
      <c r="A20" t="s">
        <v>163</v>
      </c>
    </row>
  </sheetData>
  <customSheetViews>
    <customSheetView guid="{259009BA-6705-46B0-8502-BE0C41D3DAF8}">
      <selection activeCell="C22" sqref="C22"/>
      <pageMargins left="0" right="0" top="0" bottom="0" header="0" footer="0"/>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0C76-8DBA-44E6-AD2F-2AFC90124E34}">
  <sheetPr codeName="Sheet9"/>
  <dimension ref="A1:S27"/>
  <sheetViews>
    <sheetView workbookViewId="0">
      <selection activeCell="A20" sqref="A20"/>
    </sheetView>
  </sheetViews>
  <sheetFormatPr defaultRowHeight="15" x14ac:dyDescent="0.25"/>
  <cols>
    <col min="1" max="1" width="13.28515625" bestFit="1" customWidth="1"/>
    <col min="2" max="2" width="12.7109375" bestFit="1" customWidth="1"/>
    <col min="3" max="3" width="14.7109375" bestFit="1" customWidth="1"/>
    <col min="4" max="4" width="16.140625" customWidth="1"/>
    <col min="5" max="5" width="9.140625" customWidth="1"/>
    <col min="6" max="6" width="11.42578125" customWidth="1"/>
    <col min="7" max="7" width="15.140625" customWidth="1"/>
    <col min="8" max="8" width="9.140625" customWidth="1"/>
    <col min="9" max="9" width="27.28515625" customWidth="1"/>
    <col min="11" max="11" width="12.140625" customWidth="1"/>
    <col min="12" max="12" width="13.28515625" customWidth="1"/>
    <col min="13" max="13" width="23.140625" customWidth="1"/>
    <col min="14" max="14" width="14.28515625" customWidth="1"/>
    <col min="15" max="15" width="14.5703125" customWidth="1"/>
    <col min="16" max="16" width="12.85546875" customWidth="1"/>
  </cols>
  <sheetData>
    <row r="1" spans="1:19" x14ac:dyDescent="0.25">
      <c r="A1" s="289" t="s">
        <v>164</v>
      </c>
      <c r="B1" s="289"/>
      <c r="C1" s="289"/>
      <c r="F1" s="289" t="s">
        <v>165</v>
      </c>
      <c r="G1" s="289"/>
      <c r="I1" s="289" t="s">
        <v>166</v>
      </c>
      <c r="J1" s="289"/>
      <c r="K1" s="289"/>
      <c r="L1" s="289"/>
      <c r="M1" s="289"/>
      <c r="N1" s="289"/>
      <c r="O1" s="289"/>
      <c r="P1" s="289"/>
      <c r="Q1" s="289"/>
      <c r="R1" s="289"/>
      <c r="S1" s="289"/>
    </row>
    <row r="2" spans="1:19" x14ac:dyDescent="0.25">
      <c r="F2" s="3" t="s">
        <v>167</v>
      </c>
      <c r="G2" s="3" t="s">
        <v>39</v>
      </c>
      <c r="I2" s="289" t="s">
        <v>168</v>
      </c>
      <c r="J2" s="289"/>
      <c r="K2" s="289"/>
      <c r="M2" s="289" t="s">
        <v>77</v>
      </c>
      <c r="N2" s="289"/>
      <c r="O2" s="289"/>
      <c r="Q2" s="289" t="s">
        <v>78</v>
      </c>
      <c r="R2" s="289"/>
      <c r="S2" s="289"/>
    </row>
    <row r="3" spans="1:19" x14ac:dyDescent="0.25">
      <c r="A3" s="289" t="s">
        <v>169</v>
      </c>
      <c r="B3" s="289"/>
      <c r="C3" s="289"/>
      <c r="E3" s="290" t="s">
        <v>170</v>
      </c>
      <c r="F3">
        <v>1</v>
      </c>
      <c r="G3" s="100">
        <f>'1 - Project Input'!$D$58</f>
        <v>0</v>
      </c>
      <c r="I3" s="289" t="s">
        <v>79</v>
      </c>
      <c r="J3" s="289"/>
      <c r="K3" s="289"/>
      <c r="Q3" s="289" t="s">
        <v>81</v>
      </c>
      <c r="R3" s="289"/>
      <c r="S3" s="289"/>
    </row>
    <row r="4" spans="1:19" x14ac:dyDescent="0.25">
      <c r="B4" s="72" t="e">
        <f>Mechanical!$C$4</f>
        <v>#N/A</v>
      </c>
      <c r="E4" s="290"/>
      <c r="F4">
        <v>2</v>
      </c>
      <c r="G4" s="100">
        <f>'1 - Project Input'!$D$59</f>
        <v>0</v>
      </c>
      <c r="I4" s="54" t="s">
        <v>82</v>
      </c>
      <c r="J4" s="100">
        <f>'2 - Mechanical_Electrical Input'!$J$16</f>
        <v>0</v>
      </c>
      <c r="K4" t="s">
        <v>83</v>
      </c>
      <c r="M4" s="54" t="s">
        <v>84</v>
      </c>
      <c r="N4" s="100">
        <f>'2 - Mechanical_Electrical Input'!$N$16</f>
        <v>0</v>
      </c>
      <c r="O4" t="s">
        <v>37</v>
      </c>
      <c r="Q4" s="54" t="s">
        <v>85</v>
      </c>
      <c r="R4" s="100">
        <f>'2 - Mechanical_Electrical Input'!$R$16</f>
        <v>0</v>
      </c>
    </row>
    <row r="5" spans="1:19" x14ac:dyDescent="0.25">
      <c r="A5" s="289" t="s">
        <v>171</v>
      </c>
      <c r="B5" s="289"/>
      <c r="C5" s="289"/>
      <c r="E5" s="290"/>
      <c r="F5">
        <v>3</v>
      </c>
      <c r="G5" s="100">
        <f>'1 - Project Input'!$D$60</f>
        <v>0</v>
      </c>
      <c r="I5" s="54" t="s">
        <v>87</v>
      </c>
      <c r="J5" s="100">
        <f>'2 - Mechanical_Electrical Input'!$J$17</f>
        <v>0</v>
      </c>
      <c r="K5" t="s">
        <v>88</v>
      </c>
      <c r="M5" s="54" t="s">
        <v>172</v>
      </c>
      <c r="N5" s="100">
        <f>'2 - Mechanical_Electrical Input'!$N$17</f>
        <v>0</v>
      </c>
      <c r="Q5" s="54" t="s">
        <v>90</v>
      </c>
      <c r="R5" s="100">
        <f>'2 - Mechanical_Electrical Input'!$R$17</f>
        <v>0</v>
      </c>
      <c r="S5" t="s">
        <v>88</v>
      </c>
    </row>
    <row r="6" spans="1:19" x14ac:dyDescent="0.25">
      <c r="B6" s="100">
        <f>'1 - Project Input'!$E$54</f>
        <v>0</v>
      </c>
      <c r="C6" t="s">
        <v>37</v>
      </c>
      <c r="E6" s="290"/>
      <c r="F6">
        <v>4</v>
      </c>
      <c r="G6" s="100">
        <f>'1 - Project Input'!$D$61</f>
        <v>0</v>
      </c>
      <c r="I6" s="54" t="s">
        <v>93</v>
      </c>
      <c r="J6" s="100">
        <f>'2 - Mechanical_Electrical Input'!$J$18</f>
        <v>0</v>
      </c>
      <c r="K6" t="s">
        <v>94</v>
      </c>
      <c r="M6" s="54" t="s">
        <v>173</v>
      </c>
      <c r="N6" s="100">
        <f>'2 - Mechanical_Electrical Input'!$N$18</f>
        <v>0</v>
      </c>
      <c r="Q6" s="54" t="s">
        <v>93</v>
      </c>
      <c r="R6" s="100">
        <f>'2 - Mechanical_Electrical Input'!$R$18</f>
        <v>0</v>
      </c>
      <c r="S6" t="s">
        <v>94</v>
      </c>
    </row>
    <row r="7" spans="1:19" x14ac:dyDescent="0.25">
      <c r="A7" s="289" t="s">
        <v>126</v>
      </c>
      <c r="B7" s="289"/>
      <c r="C7" s="289"/>
      <c r="E7" s="290"/>
      <c r="F7">
        <v>5</v>
      </c>
      <c r="G7" s="100">
        <f>'1 - Project Input'!$D$62</f>
        <v>0</v>
      </c>
      <c r="I7" s="54" t="s">
        <v>174</v>
      </c>
      <c r="J7" s="146">
        <f>'2 - Mechanical_Electrical Input'!$J$19</f>
        <v>0</v>
      </c>
      <c r="M7" s="54" t="s">
        <v>103</v>
      </c>
      <c r="N7" s="100">
        <f>'2 - Mechanical_Electrical Input'!$N$22</f>
        <v>0</v>
      </c>
      <c r="O7" t="s">
        <v>37</v>
      </c>
      <c r="Q7" s="54" t="s">
        <v>174</v>
      </c>
      <c r="R7" s="100">
        <f>'2 - Mechanical_Electrical Input'!$R$19</f>
        <v>0</v>
      </c>
    </row>
    <row r="8" spans="1:19" x14ac:dyDescent="0.25">
      <c r="B8" s="73" t="e">
        <f>IF(ISBLANK(B6),"",IF(B6&gt;300,0.14,VLOOKUP(B4,List!B3:D4,3)))</f>
        <v>#N/A</v>
      </c>
      <c r="E8" s="290"/>
      <c r="F8">
        <v>6</v>
      </c>
      <c r="G8" s="100">
        <f>'1 - Project Input'!$D$63</f>
        <v>0</v>
      </c>
      <c r="I8" s="289" t="s">
        <v>100</v>
      </c>
      <c r="J8" s="289"/>
      <c r="K8" s="289"/>
      <c r="M8" s="54" t="s">
        <v>105</v>
      </c>
      <c r="N8" s="100">
        <f>'2 - Mechanical_Electrical Input'!$N$23</f>
        <v>0</v>
      </c>
      <c r="Q8" s="289" t="s">
        <v>101</v>
      </c>
      <c r="R8" s="289"/>
      <c r="S8" s="289"/>
    </row>
    <row r="9" spans="1:19" x14ac:dyDescent="0.25">
      <c r="B9" s="74"/>
      <c r="E9" s="290"/>
      <c r="F9">
        <v>7</v>
      </c>
      <c r="G9" s="100">
        <f>'1 - Project Input'!$F$58</f>
        <v>0</v>
      </c>
      <c r="I9" s="54" t="s">
        <v>102</v>
      </c>
      <c r="J9" s="100">
        <f>'2 - Mechanical_Electrical Input'!$J$22</f>
        <v>0</v>
      </c>
      <c r="K9" t="s">
        <v>83</v>
      </c>
      <c r="M9" s="54" t="s">
        <v>109</v>
      </c>
      <c r="N9" s="100">
        <f>'2 - Mechanical_Electrical Input'!$N$24</f>
        <v>0</v>
      </c>
      <c r="Q9" s="54" t="s">
        <v>104</v>
      </c>
      <c r="R9" s="100">
        <f>'2 - Mechanical_Electrical Input'!$R$22</f>
        <v>0</v>
      </c>
      <c r="S9" t="s">
        <v>83</v>
      </c>
    </row>
    <row r="10" spans="1:19" x14ac:dyDescent="0.25">
      <c r="A10" s="289" t="s">
        <v>175</v>
      </c>
      <c r="B10" s="289"/>
      <c r="C10" s="289"/>
      <c r="E10" s="290"/>
      <c r="F10">
        <v>8</v>
      </c>
      <c r="G10" s="100">
        <f>'1 - Project Input'!$F$59</f>
        <v>0</v>
      </c>
      <c r="I10" s="289" t="s">
        <v>108</v>
      </c>
      <c r="J10" s="289"/>
      <c r="K10" s="289"/>
      <c r="M10" s="54" t="s">
        <v>110</v>
      </c>
      <c r="N10" s="100">
        <f>'2 - Mechanical_Electrical Input'!$N$25</f>
        <v>0</v>
      </c>
      <c r="O10" t="s">
        <v>83</v>
      </c>
      <c r="Q10" s="54" t="s">
        <v>106</v>
      </c>
      <c r="R10" s="82">
        <f>'2 - Mechanical_Electrical Input'!$R$23</f>
        <v>0</v>
      </c>
    </row>
    <row r="11" spans="1:19" x14ac:dyDescent="0.25">
      <c r="A11" s="289" t="s">
        <v>176</v>
      </c>
      <c r="B11" s="289"/>
      <c r="C11" s="289"/>
      <c r="E11" s="290"/>
      <c r="F11">
        <v>9</v>
      </c>
      <c r="G11" s="100">
        <f>'1 - Project Input'!$F$60</f>
        <v>0</v>
      </c>
      <c r="I11" s="54" t="s">
        <v>102</v>
      </c>
      <c r="J11" s="100">
        <f>'2 - Mechanical_Electrical Input'!$J$26</f>
        <v>0</v>
      </c>
      <c r="K11" t="s">
        <v>83</v>
      </c>
      <c r="M11" s="54" t="s">
        <v>112</v>
      </c>
      <c r="N11" s="100">
        <f>'2 - Mechanical_Electrical Input'!$N$26</f>
        <v>0</v>
      </c>
      <c r="O11" t="s">
        <v>113</v>
      </c>
      <c r="Q11" s="289" t="s">
        <v>111</v>
      </c>
      <c r="R11" s="289"/>
      <c r="S11" s="289"/>
    </row>
    <row r="12" spans="1:19" x14ac:dyDescent="0.25">
      <c r="B12" s="81">
        <f>G26</f>
        <v>0</v>
      </c>
      <c r="C12" t="s">
        <v>37</v>
      </c>
      <c r="E12" s="290"/>
      <c r="F12">
        <v>10</v>
      </c>
      <c r="G12" s="100">
        <f>'1 - Project Input'!$F$61</f>
        <v>0</v>
      </c>
      <c r="I12" s="54" t="s">
        <v>116</v>
      </c>
      <c r="J12" s="100">
        <f>'2 - Mechanical_Electrical Input'!$J$27</f>
        <v>0</v>
      </c>
      <c r="K12" t="s">
        <v>88</v>
      </c>
      <c r="M12" s="54" t="s">
        <v>117</v>
      </c>
      <c r="N12" s="82">
        <f>'2 - Mechanical_Electrical Input'!$N$27</f>
        <v>0</v>
      </c>
      <c r="Q12" s="54" t="s">
        <v>114</v>
      </c>
      <c r="R12" s="100">
        <f>'2 - Mechanical_Electrical Input'!$R$26</f>
        <v>0</v>
      </c>
      <c r="S12" t="s">
        <v>83</v>
      </c>
    </row>
    <row r="13" spans="1:19" x14ac:dyDescent="0.25">
      <c r="A13" s="289" t="s">
        <v>177</v>
      </c>
      <c r="B13" s="289"/>
      <c r="C13" s="289"/>
      <c r="E13" s="290"/>
      <c r="F13">
        <v>11</v>
      </c>
      <c r="G13" s="100">
        <f>'1 - Project Input'!$F$62</f>
        <v>0</v>
      </c>
      <c r="I13" s="54" t="s">
        <v>93</v>
      </c>
      <c r="J13" s="100">
        <f>'2 - Mechanical_Electrical Input'!$J$28</f>
        <v>0</v>
      </c>
      <c r="K13" t="s">
        <v>94</v>
      </c>
      <c r="M13" s="54" t="s">
        <v>120</v>
      </c>
      <c r="N13" s="82">
        <f>'2 - Mechanical_Electrical Input'!$N$28</f>
        <v>0</v>
      </c>
      <c r="Q13" s="54" t="s">
        <v>118</v>
      </c>
      <c r="R13" s="100">
        <f>'2 - Mechanical_Electrical Input'!$R$27</f>
        <v>0</v>
      </c>
      <c r="S13" t="s">
        <v>113</v>
      </c>
    </row>
    <row r="14" spans="1:19" x14ac:dyDescent="0.25">
      <c r="A14" s="54" t="s">
        <v>91</v>
      </c>
      <c r="B14" s="100" t="str">
        <f>IF(ISBLANK('2 - Mechanical_Electrical Input'!$F$18),"",'2 - Mechanical_Electrical Input'!$F$18)</f>
        <v/>
      </c>
      <c r="C14" t="s">
        <v>178</v>
      </c>
      <c r="E14" s="290"/>
      <c r="F14">
        <v>12</v>
      </c>
      <c r="G14" s="100">
        <f>'1 - Project Input'!$F$63</f>
        <v>0</v>
      </c>
      <c r="I14" s="54" t="s">
        <v>174</v>
      </c>
      <c r="J14" s="146">
        <f>'2 - Mechanical_Electrical Input'!$J$29</f>
        <v>0</v>
      </c>
      <c r="M14" s="54" t="s">
        <v>123</v>
      </c>
      <c r="N14" s="82">
        <f>'2 - Mechanical_Electrical Input'!$N$29</f>
        <v>0</v>
      </c>
      <c r="Q14" s="54" t="s">
        <v>121</v>
      </c>
      <c r="R14" s="100">
        <f>'2 - Mechanical_Electrical Input'!$R$28</f>
        <v>0</v>
      </c>
      <c r="S14" t="s">
        <v>122</v>
      </c>
    </row>
    <row r="15" spans="1:19" x14ac:dyDescent="0.25">
      <c r="A15" s="54" t="s">
        <v>96</v>
      </c>
      <c r="B15" s="100" t="str">
        <f>IF(ISBLANK('2 - Mechanical_Electrical Input'!$F$19),"",'2 - Mechanical_Electrical Input'!$F$19)</f>
        <v/>
      </c>
      <c r="C15" t="s">
        <v>178</v>
      </c>
      <c r="E15" s="290"/>
      <c r="F15">
        <v>13</v>
      </c>
      <c r="G15" s="100">
        <f>'1 - Project Input'!$H$58</f>
        <v>0</v>
      </c>
      <c r="M15" s="54" t="s">
        <v>125</v>
      </c>
      <c r="N15" s="82">
        <f>'2 - Mechanical_Electrical Input'!$N$30</f>
        <v>0</v>
      </c>
      <c r="Q15" s="54" t="s">
        <v>90</v>
      </c>
      <c r="R15" s="100">
        <f>'2 - Mechanical_Electrical Input'!$R$29</f>
        <v>0</v>
      </c>
      <c r="S15" t="s">
        <v>88</v>
      </c>
    </row>
    <row r="16" spans="1:19" x14ac:dyDescent="0.25">
      <c r="A16" s="54" t="s">
        <v>98</v>
      </c>
      <c r="B16" s="100" t="str">
        <f>IF(ISBLANK('2 - Mechanical_Electrical Input'!$F$20),"",'2 - Mechanical_Electrical Input'!$F$20)</f>
        <v/>
      </c>
      <c r="C16" t="s">
        <v>178</v>
      </c>
      <c r="E16" s="290"/>
      <c r="F16">
        <v>14</v>
      </c>
      <c r="G16" s="100">
        <f>'1 - Project Input'!$H$59</f>
        <v>0</v>
      </c>
      <c r="M16" s="54" t="s">
        <v>80</v>
      </c>
      <c r="Q16" s="54" t="s">
        <v>174</v>
      </c>
      <c r="R16" s="100">
        <f>'2 - Mechanical_Electrical Input'!$R$30</f>
        <v>0</v>
      </c>
    </row>
    <row r="17" spans="1:18" x14ac:dyDescent="0.25">
      <c r="A17" s="54" t="s">
        <v>99</v>
      </c>
      <c r="B17" s="100" t="str">
        <f>IF(ISBLANK('2 - Mechanical_Electrical Input'!$F$21),"",'2 - Mechanical_Electrical Input'!$F$21)</f>
        <v/>
      </c>
      <c r="C17" t="s">
        <v>178</v>
      </c>
      <c r="E17" s="290"/>
      <c r="F17">
        <v>15</v>
      </c>
      <c r="G17" s="100">
        <f>'1 - Project Input'!$H$60</f>
        <v>0</v>
      </c>
      <c r="M17" t="str">
        <f>IF(N6&lt;N5,Electrical!$B$10,Electrical!$B$11)</f>
        <v>Active Dual-Feed UPS (2N, 2N+1, etc.)</v>
      </c>
    </row>
    <row r="18" spans="1:18" x14ac:dyDescent="0.25">
      <c r="E18" s="290"/>
      <c r="F18">
        <v>16</v>
      </c>
      <c r="G18" s="100">
        <f>'1 - Project Input'!$H$61</f>
        <v>0</v>
      </c>
    </row>
    <row r="19" spans="1:18" x14ac:dyDescent="0.25">
      <c r="A19" s="289" t="s">
        <v>179</v>
      </c>
      <c r="B19" s="289"/>
      <c r="C19" s="289"/>
      <c r="E19" s="290"/>
      <c r="F19">
        <v>17</v>
      </c>
      <c r="G19" s="100">
        <f>'1 - Project Input'!$H$62</f>
        <v>0</v>
      </c>
      <c r="I19" s="54" t="s">
        <v>180</v>
      </c>
      <c r="J19" s="75"/>
      <c r="M19" s="54" t="s">
        <v>180</v>
      </c>
      <c r="N19" s="75" t="e">
        <f>AVERAGE(Electrical!F35:AC35)</f>
        <v>#DIV/0!</v>
      </c>
      <c r="Q19" s="54" t="s">
        <v>180</v>
      </c>
      <c r="R19" s="75" t="e">
        <f>AVERAGE(Electrical!F36:AC36)</f>
        <v>#DIV/0!</v>
      </c>
    </row>
    <row r="20" spans="1:18" x14ac:dyDescent="0.25">
      <c r="B20" s="75" t="e">
        <f>Mechanical!C34</f>
        <v>#VALUE!</v>
      </c>
      <c r="C20" t="e">
        <f>IF(B20&lt;Mechanical!C6,"Above-code Mechanical Efficiency","Code-level Mechanical Efficiency")</f>
        <v>#VALUE!</v>
      </c>
      <c r="E20" s="290"/>
      <c r="F20">
        <v>18</v>
      </c>
      <c r="G20" s="100">
        <f>'1 - Project Input'!$H$63</f>
        <v>0</v>
      </c>
      <c r="J20" s="54" t="e">
        <f>IF(J19&lt;AVERAGE(Electrical!F29:AC29),"Above-code Segment Loss Component","")</f>
        <v>#DIV/0!</v>
      </c>
      <c r="N20" s="54" t="e">
        <f>IF(N19&lt;AVERAGE(Electrical!F30:AC30),"Above-code UPS Loss Component","")</f>
        <v>#DIV/0!</v>
      </c>
      <c r="R20" s="54" t="e">
        <f>IF(R19&lt;AVERAGE(Electrical!F31:AC31),"Above-code ITE Distribution Loss Component","")</f>
        <v>#DIV/0!</v>
      </c>
    </row>
    <row r="21" spans="1:18" x14ac:dyDescent="0.25">
      <c r="E21" s="290"/>
      <c r="F21">
        <v>19</v>
      </c>
      <c r="G21" s="100">
        <f>'1 - Project Input'!$J$58</f>
        <v>0</v>
      </c>
    </row>
    <row r="22" spans="1:18" x14ac:dyDescent="0.25">
      <c r="A22" s="289" t="s">
        <v>181</v>
      </c>
      <c r="B22" s="289"/>
      <c r="C22" s="289"/>
      <c r="E22" s="290"/>
      <c r="F22">
        <v>20</v>
      </c>
      <c r="G22" s="100">
        <f>'1 - Project Input'!$J$59</f>
        <v>0</v>
      </c>
      <c r="N22" s="3" t="s">
        <v>182</v>
      </c>
    </row>
    <row r="23" spans="1:18" x14ac:dyDescent="0.25">
      <c r="B23" s="81" t="e">
        <f>Mechanical!V27</f>
        <v>#VALUE!</v>
      </c>
      <c r="C23" t="s">
        <v>178</v>
      </c>
      <c r="E23" s="290"/>
      <c r="F23">
        <v>21</v>
      </c>
      <c r="G23" s="100">
        <f>'1 - Project Input'!$J$60</f>
        <v>0</v>
      </c>
      <c r="N23" s="108" t="e">
        <f>AVERAGE(Electrical!$F$32:$AC$32)</f>
        <v>#DIV/0!</v>
      </c>
      <c r="P23" s="76"/>
    </row>
    <row r="24" spans="1:18" x14ac:dyDescent="0.25">
      <c r="E24" s="290"/>
      <c r="F24">
        <v>22</v>
      </c>
      <c r="G24" s="100">
        <f>'1 - Project Input'!$J$61</f>
        <v>0</v>
      </c>
      <c r="N24" s="3" t="s">
        <v>183</v>
      </c>
    </row>
    <row r="25" spans="1:18" x14ac:dyDescent="0.25">
      <c r="E25" s="290"/>
      <c r="F25">
        <v>23</v>
      </c>
      <c r="G25" s="100">
        <f>'1 - Project Input'!$J$62</f>
        <v>0</v>
      </c>
      <c r="N25" s="108" t="e">
        <f>AVERAGE(Electrical!$F$37:$AC$37)</f>
        <v>#DIV/0!</v>
      </c>
      <c r="P25" s="76"/>
    </row>
    <row r="26" spans="1:18" x14ac:dyDescent="0.25">
      <c r="E26" s="290"/>
      <c r="F26">
        <v>24</v>
      </c>
      <c r="G26" s="100">
        <f>'1 - Project Input'!$J$63</f>
        <v>0</v>
      </c>
      <c r="N26" s="3" t="s">
        <v>184</v>
      </c>
    </row>
    <row r="27" spans="1:18" x14ac:dyDescent="0.25">
      <c r="N27" s="81" t="e">
        <f>IF(ROUND(N23,3)=ROUND(N25,3),0,SUM(Electrical!F39:AC39))</f>
        <v>#DIV/0!</v>
      </c>
      <c r="O27" t="s">
        <v>178</v>
      </c>
    </row>
  </sheetData>
  <customSheetViews>
    <customSheetView guid="{259009BA-6705-46B0-8502-BE0C41D3DAF8}">
      <selection activeCell="J26" sqref="J26"/>
      <pageMargins left="0" right="0" top="0" bottom="0" header="0" footer="0"/>
      <pageSetup orientation="portrait" horizontalDpi="1200" verticalDpi="1200" r:id="rId1"/>
    </customSheetView>
  </customSheetViews>
  <mergeCells count="21">
    <mergeCell ref="I8:K8"/>
    <mergeCell ref="I10:K10"/>
    <mergeCell ref="Q3:S3"/>
    <mergeCell ref="Q8:S8"/>
    <mergeCell ref="Q11:S11"/>
    <mergeCell ref="I1:S1"/>
    <mergeCell ref="I2:K2"/>
    <mergeCell ref="M2:O2"/>
    <mergeCell ref="Q2:S2"/>
    <mergeCell ref="I3:K3"/>
    <mergeCell ref="F1:G1"/>
    <mergeCell ref="A22:C22"/>
    <mergeCell ref="A19:C19"/>
    <mergeCell ref="A3:C3"/>
    <mergeCell ref="A5:C5"/>
    <mergeCell ref="A7:C7"/>
    <mergeCell ref="A11:C11"/>
    <mergeCell ref="A13:C13"/>
    <mergeCell ref="A1:C1"/>
    <mergeCell ref="A10:C10"/>
    <mergeCell ref="E3:E26"/>
  </mergeCells>
  <pageMargins left="0.7" right="0.7" top="0.75" bottom="0.75" header="0.3" footer="0.3"/>
  <pageSetup orientation="portrait" horizontalDpi="1200" verticalDpi="1200"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0FEF72-C177-4B39-9E6D-0EF34EF54DE7}">
          <x14:formula1>
            <xm:f>List!$B$3:$B$4</xm:f>
          </x14:formula1>
          <xm:sqref>B4</xm:sqref>
        </x14:dataValidation>
        <x14:dataValidation type="list" allowBlank="1" showInputMessage="1" showErrorMessage="1" xr:uid="{E5A22AB1-02F2-47C2-9439-BF336A264053}">
          <x14:formula1>
            <xm:f>List!$F$3:$F$4</xm:f>
          </x14:formula1>
          <xm:sqref>N9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3844C-A7EC-4300-9175-0151E9E79EEA}">
  <sheetPr codeName="Sheet10"/>
  <dimension ref="B1:AF299"/>
  <sheetViews>
    <sheetView zoomScale="75" zoomScaleNormal="75" workbookViewId="0">
      <selection activeCell="A20" sqref="A20"/>
    </sheetView>
  </sheetViews>
  <sheetFormatPr defaultRowHeight="15" x14ac:dyDescent="0.25"/>
  <cols>
    <col min="2" max="2" width="34.42578125" customWidth="1"/>
    <col min="3" max="3" width="19.42578125" customWidth="1"/>
    <col min="4" max="4" width="17" bestFit="1" customWidth="1"/>
    <col min="5" max="5" width="27.85546875" bestFit="1" customWidth="1"/>
    <col min="6" max="6" width="11.28515625" customWidth="1"/>
    <col min="7" max="7" width="24.7109375" customWidth="1"/>
    <col min="8" max="11" width="9.140625" customWidth="1"/>
    <col min="12" max="12" width="18.28515625" customWidth="1"/>
    <col min="13" max="13" width="14.42578125" customWidth="1"/>
    <col min="14" max="14" width="15.140625" customWidth="1"/>
    <col min="15" max="16" width="15.5703125" customWidth="1"/>
    <col min="17" max="29" width="9.140625" customWidth="1"/>
    <col min="31" max="31" width="9.140625" customWidth="1"/>
  </cols>
  <sheetData>
    <row r="1" spans="2:16" x14ac:dyDescent="0.25">
      <c r="B1" t="s">
        <v>185</v>
      </c>
      <c r="C1" s="3">
        <f>Inputs!B6</f>
        <v>0</v>
      </c>
      <c r="L1" t="s">
        <v>186</v>
      </c>
    </row>
    <row r="2" spans="2:16" x14ac:dyDescent="0.25">
      <c r="B2" t="s">
        <v>187</v>
      </c>
      <c r="C2" s="3">
        <f>Inputs!N5</f>
        <v>0</v>
      </c>
      <c r="L2" s="296" t="s">
        <v>188</v>
      </c>
      <c r="M2" s="296"/>
      <c r="N2" s="296"/>
      <c r="O2" s="296"/>
      <c r="P2" s="296"/>
    </row>
    <row r="3" spans="2:16" ht="24" x14ac:dyDescent="0.25">
      <c r="B3" t="s">
        <v>189</v>
      </c>
      <c r="C3" s="3">
        <f>Inputs!N6</f>
        <v>0</v>
      </c>
      <c r="L3" s="14" t="s">
        <v>190</v>
      </c>
      <c r="M3" s="296" t="s">
        <v>191</v>
      </c>
      <c r="N3" s="296"/>
      <c r="O3" s="296" t="s">
        <v>192</v>
      </c>
      <c r="P3" s="296"/>
    </row>
    <row r="4" spans="2:16" ht="24" x14ac:dyDescent="0.25">
      <c r="B4" t="s">
        <v>80</v>
      </c>
      <c r="C4" s="107" t="str">
        <f>Inputs!M17</f>
        <v>Active Dual-Feed UPS (2N, 2N+1, etc.)</v>
      </c>
      <c r="L4" s="15" t="s">
        <v>193</v>
      </c>
      <c r="M4" s="16" t="s">
        <v>194</v>
      </c>
      <c r="N4" s="16" t="s">
        <v>195</v>
      </c>
      <c r="O4" s="16" t="s">
        <v>195</v>
      </c>
      <c r="P4" s="16" t="s">
        <v>196</v>
      </c>
    </row>
    <row r="5" spans="2:16" ht="24" x14ac:dyDescent="0.25">
      <c r="B5" t="s">
        <v>197</v>
      </c>
      <c r="C5" s="111">
        <f>Mechanical!$C$7</f>
        <v>1</v>
      </c>
      <c r="L5" s="15" t="s">
        <v>198</v>
      </c>
      <c r="M5" s="23" t="s">
        <v>199</v>
      </c>
      <c r="N5" s="23" t="s">
        <v>199</v>
      </c>
      <c r="O5" s="23" t="s">
        <v>199</v>
      </c>
      <c r="P5" s="23" t="s">
        <v>199</v>
      </c>
    </row>
    <row r="6" spans="2:16" ht="24" x14ac:dyDescent="0.25">
      <c r="L6" s="17" t="s">
        <v>200</v>
      </c>
      <c r="M6" s="22">
        <v>0.15</v>
      </c>
      <c r="N6" s="22">
        <v>0.11</v>
      </c>
      <c r="O6" s="22">
        <v>0.11</v>
      </c>
      <c r="P6" s="22">
        <v>0.1</v>
      </c>
    </row>
    <row r="7" spans="2:16" ht="15.75" thickBot="1" x14ac:dyDescent="0.3">
      <c r="B7" s="295" t="s">
        <v>201</v>
      </c>
      <c r="C7" s="295"/>
      <c r="D7" s="295"/>
      <c r="E7" s="295"/>
      <c r="F7" s="129"/>
      <c r="G7" s="294" t="s">
        <v>202</v>
      </c>
      <c r="H7" s="294"/>
      <c r="I7" s="294"/>
      <c r="J7" s="294"/>
      <c r="L7" s="17" t="s">
        <v>203</v>
      </c>
      <c r="M7" s="22">
        <v>0.08</v>
      </c>
      <c r="N7" s="22">
        <v>0.1</v>
      </c>
      <c r="O7" s="22">
        <v>0.1</v>
      </c>
      <c r="P7" s="22">
        <v>0.13500000000000001</v>
      </c>
    </row>
    <row r="8" spans="2:16" ht="24" x14ac:dyDescent="0.25">
      <c r="B8" s="50" t="s">
        <v>204</v>
      </c>
      <c r="C8" s="307" t="s">
        <v>205</v>
      </c>
      <c r="D8" s="307"/>
      <c r="E8" s="308"/>
      <c r="F8" s="3"/>
      <c r="G8" s="50" t="s">
        <v>204</v>
      </c>
      <c r="H8" s="298" t="s">
        <v>205</v>
      </c>
      <c r="I8" s="298"/>
      <c r="J8" s="299"/>
      <c r="L8" s="17" t="s">
        <v>206</v>
      </c>
      <c r="M8" s="22">
        <v>0.06</v>
      </c>
      <c r="N8" s="22">
        <v>0.04</v>
      </c>
      <c r="O8" s="22">
        <v>0.04</v>
      </c>
      <c r="P8" s="22">
        <v>0.03</v>
      </c>
    </row>
    <row r="9" spans="2:16" ht="24" x14ac:dyDescent="0.25">
      <c r="B9" s="113"/>
      <c r="C9" s="99">
        <v>1</v>
      </c>
      <c r="D9" s="99">
        <v>0.5</v>
      </c>
      <c r="E9" s="114">
        <v>0.25</v>
      </c>
      <c r="F9" s="112"/>
      <c r="G9" s="46"/>
      <c r="H9" s="112">
        <v>1</v>
      </c>
      <c r="I9" s="112">
        <v>0.5</v>
      </c>
      <c r="J9" s="123">
        <v>0.25</v>
      </c>
      <c r="L9" s="14" t="s">
        <v>207</v>
      </c>
      <c r="M9" s="22">
        <v>0.26500000000000001</v>
      </c>
      <c r="N9" s="22">
        <v>0.23100000000000001</v>
      </c>
      <c r="O9" s="22">
        <v>0.23100000000000001</v>
      </c>
      <c r="P9" s="22">
        <v>0.245</v>
      </c>
    </row>
    <row r="10" spans="2:16" x14ac:dyDescent="0.25">
      <c r="B10" s="113" t="s">
        <v>208</v>
      </c>
      <c r="C10" s="98">
        <v>0.26500000000000001</v>
      </c>
      <c r="D10" s="98">
        <v>0.23100000000000001</v>
      </c>
      <c r="E10" s="115"/>
      <c r="F10" s="30"/>
      <c r="G10" s="46" t="s">
        <v>168</v>
      </c>
      <c r="H10" s="97">
        <f t="shared" ref="H10:I12" si="0">M6</f>
        <v>0.15</v>
      </c>
      <c r="I10" s="97">
        <f t="shared" si="0"/>
        <v>0.11</v>
      </c>
      <c r="J10" s="124">
        <f>P6</f>
        <v>0.1</v>
      </c>
      <c r="L10" s="15" t="s">
        <v>209</v>
      </c>
      <c r="M10" s="18">
        <v>0.26500000000000001</v>
      </c>
      <c r="N10" s="18">
        <v>0.23100000000000001</v>
      </c>
      <c r="O10" s="18">
        <v>0.23100000000000001</v>
      </c>
      <c r="P10" s="18">
        <v>0.245</v>
      </c>
    </row>
    <row r="11" spans="2:16" x14ac:dyDescent="0.25">
      <c r="B11" s="113" t="s">
        <v>210</v>
      </c>
      <c r="C11" s="4"/>
      <c r="D11" s="98">
        <v>0.23100000000000001</v>
      </c>
      <c r="E11" s="116">
        <v>0.245</v>
      </c>
      <c r="F11" s="30"/>
      <c r="G11" s="46" t="s">
        <v>77</v>
      </c>
      <c r="H11" s="97">
        <f t="shared" si="0"/>
        <v>0.08</v>
      </c>
      <c r="I11" s="97">
        <f t="shared" si="0"/>
        <v>0.1</v>
      </c>
      <c r="J11" s="124">
        <f>P7</f>
        <v>0.13500000000000001</v>
      </c>
      <c r="L11" s="296" t="s">
        <v>211</v>
      </c>
      <c r="M11" s="296"/>
      <c r="N11" s="296"/>
      <c r="O11" s="296"/>
      <c r="P11" s="296"/>
    </row>
    <row r="12" spans="2:16" x14ac:dyDescent="0.25">
      <c r="B12" s="46"/>
      <c r="C12" s="3"/>
      <c r="D12" s="3"/>
      <c r="E12" s="117"/>
      <c r="F12" s="30"/>
      <c r="G12" s="46" t="s">
        <v>78</v>
      </c>
      <c r="H12" s="97">
        <f t="shared" si="0"/>
        <v>0.06</v>
      </c>
      <c r="I12" s="97">
        <f t="shared" si="0"/>
        <v>0.04</v>
      </c>
      <c r="J12" s="124">
        <f>P8</f>
        <v>0.03</v>
      </c>
    </row>
    <row r="13" spans="2:16" x14ac:dyDescent="0.25">
      <c r="B13" s="118" t="s">
        <v>212</v>
      </c>
      <c r="C13" s="309" t="s">
        <v>205</v>
      </c>
      <c r="D13" s="309"/>
      <c r="E13" s="310"/>
      <c r="G13" s="118" t="s">
        <v>212</v>
      </c>
      <c r="J13" s="125"/>
      <c r="L13" s="296" t="s">
        <v>213</v>
      </c>
      <c r="M13" s="296"/>
      <c r="N13" s="296"/>
      <c r="O13" s="296"/>
      <c r="P13" s="296"/>
    </row>
    <row r="14" spans="2:16" ht="24" x14ac:dyDescent="0.25">
      <c r="B14" s="113"/>
      <c r="C14" s="99">
        <v>1</v>
      </c>
      <c r="D14" s="99">
        <v>0.5</v>
      </c>
      <c r="E14" s="114">
        <v>0.25</v>
      </c>
      <c r="F14" s="110"/>
      <c r="G14" s="46" t="s">
        <v>168</v>
      </c>
      <c r="H14" s="101">
        <f t="shared" ref="H14:I16" si="1">M17</f>
        <v>0.15</v>
      </c>
      <c r="I14" s="101">
        <f t="shared" si="1"/>
        <v>0.11</v>
      </c>
      <c r="J14" s="126">
        <f>P17</f>
        <v>0.1</v>
      </c>
      <c r="L14" s="14" t="s">
        <v>190</v>
      </c>
      <c r="M14" s="296" t="s">
        <v>214</v>
      </c>
      <c r="N14" s="296"/>
      <c r="O14" s="297" t="s">
        <v>215</v>
      </c>
      <c r="P14" s="297"/>
    </row>
    <row r="15" spans="2:16" ht="24" x14ac:dyDescent="0.25">
      <c r="B15" s="113" t="s">
        <v>208</v>
      </c>
      <c r="C15" s="98">
        <v>0.245</v>
      </c>
      <c r="D15" s="98">
        <v>0.21299999999999999</v>
      </c>
      <c r="E15" s="115"/>
      <c r="F15" s="110"/>
      <c r="G15" s="46" t="s">
        <v>77</v>
      </c>
      <c r="H15" s="101">
        <f t="shared" si="1"/>
        <v>6.5000000000000002E-2</v>
      </c>
      <c r="I15" s="101">
        <f t="shared" si="1"/>
        <v>0.08</v>
      </c>
      <c r="J15" s="126">
        <f>P18</f>
        <v>0.11</v>
      </c>
      <c r="L15" s="15" t="s">
        <v>193</v>
      </c>
      <c r="M15" s="16" t="s">
        <v>194</v>
      </c>
      <c r="N15" s="16" t="s">
        <v>195</v>
      </c>
      <c r="O15" s="19" t="s">
        <v>195</v>
      </c>
      <c r="P15" s="19" t="s">
        <v>196</v>
      </c>
    </row>
    <row r="16" spans="2:16" ht="24.75" thickBot="1" x14ac:dyDescent="0.3">
      <c r="B16" s="119" t="s">
        <v>210</v>
      </c>
      <c r="C16" s="120"/>
      <c r="D16" s="121">
        <v>0.21299999999999999</v>
      </c>
      <c r="E16" s="122">
        <v>0.223</v>
      </c>
      <c r="F16" s="110"/>
      <c r="G16" s="47" t="s">
        <v>78</v>
      </c>
      <c r="H16" s="127">
        <f t="shared" si="1"/>
        <v>0.05</v>
      </c>
      <c r="I16" s="127">
        <f t="shared" si="1"/>
        <v>0.04</v>
      </c>
      <c r="J16" s="128">
        <f>P19</f>
        <v>0.03</v>
      </c>
      <c r="L16" s="15" t="s">
        <v>198</v>
      </c>
      <c r="M16" s="23" t="s">
        <v>199</v>
      </c>
      <c r="N16" s="23" t="s">
        <v>199</v>
      </c>
      <c r="O16" s="24" t="s">
        <v>199</v>
      </c>
      <c r="P16" s="24" t="s">
        <v>199</v>
      </c>
    </row>
    <row r="17" spans="2:32" ht="24" x14ac:dyDescent="0.25">
      <c r="C17" s="3"/>
      <c r="D17" s="3"/>
      <c r="E17" s="3"/>
      <c r="L17" s="17" t="s">
        <v>200</v>
      </c>
      <c r="M17" s="22">
        <v>0.15</v>
      </c>
      <c r="N17" s="22">
        <v>0.11</v>
      </c>
      <c r="O17" s="25">
        <v>0.11</v>
      </c>
      <c r="P17" s="25">
        <v>0.1</v>
      </c>
    </row>
    <row r="18" spans="2:32" x14ac:dyDescent="0.25">
      <c r="L18" s="17" t="s">
        <v>203</v>
      </c>
      <c r="M18" s="22">
        <v>6.5000000000000002E-2</v>
      </c>
      <c r="N18" s="22">
        <v>0.08</v>
      </c>
      <c r="O18" s="25">
        <v>0.08</v>
      </c>
      <c r="P18" s="25">
        <v>0.11</v>
      </c>
    </row>
    <row r="19" spans="2:32" ht="24" x14ac:dyDescent="0.25">
      <c r="L19" s="17" t="s">
        <v>216</v>
      </c>
      <c r="M19" s="22">
        <v>0.05</v>
      </c>
      <c r="N19" s="22">
        <v>0.04</v>
      </c>
      <c r="O19" s="25">
        <v>0.04</v>
      </c>
      <c r="P19" s="25">
        <v>0.03</v>
      </c>
    </row>
    <row r="20" spans="2:32" ht="24" x14ac:dyDescent="0.25">
      <c r="L20" s="14" t="s">
        <v>207</v>
      </c>
      <c r="M20" s="22">
        <v>0.245</v>
      </c>
      <c r="N20" s="22">
        <v>0.189</v>
      </c>
      <c r="O20" s="25">
        <v>0.189</v>
      </c>
      <c r="P20" s="25">
        <v>0.223</v>
      </c>
    </row>
    <row r="21" spans="2:32" x14ac:dyDescent="0.25">
      <c r="L21" s="15" t="s">
        <v>209</v>
      </c>
      <c r="M21" s="18">
        <v>0.245</v>
      </c>
      <c r="N21" s="18">
        <v>0.189</v>
      </c>
      <c r="O21" s="21">
        <v>0.189</v>
      </c>
      <c r="P21" s="21">
        <v>0.223</v>
      </c>
    </row>
    <row r="22" spans="2:32" x14ac:dyDescent="0.25">
      <c r="F22" s="71"/>
      <c r="L22" s="296" t="s">
        <v>217</v>
      </c>
      <c r="M22" s="296"/>
      <c r="N22" s="296"/>
      <c r="O22" s="296"/>
      <c r="P22" s="296"/>
      <c r="AC22" t="s">
        <v>218</v>
      </c>
    </row>
    <row r="23" spans="2:32" x14ac:dyDescent="0.25">
      <c r="E23" s="30" t="s">
        <v>219</v>
      </c>
      <c r="AC23">
        <f>AC26</f>
        <v>0</v>
      </c>
      <c r="AD23" t="s">
        <v>37</v>
      </c>
    </row>
    <row r="24" spans="2:32" x14ac:dyDescent="0.25">
      <c r="AD24" s="291" t="s">
        <v>220</v>
      </c>
      <c r="AE24" s="292"/>
      <c r="AF24" s="293"/>
    </row>
    <row r="25" spans="2:32" x14ac:dyDescent="0.25">
      <c r="B25" s="1"/>
      <c r="E25" t="s">
        <v>167</v>
      </c>
      <c r="F25">
        <v>1</v>
      </c>
      <c r="G25">
        <v>2</v>
      </c>
      <c r="H25">
        <v>3</v>
      </c>
      <c r="I25">
        <v>4</v>
      </c>
      <c r="J25">
        <v>5</v>
      </c>
      <c r="K25">
        <v>6</v>
      </c>
      <c r="L25">
        <v>7</v>
      </c>
      <c r="M25">
        <v>8</v>
      </c>
      <c r="N25">
        <v>9</v>
      </c>
      <c r="O25">
        <v>10</v>
      </c>
      <c r="P25">
        <v>11</v>
      </c>
      <c r="Q25">
        <v>12</v>
      </c>
      <c r="R25">
        <v>13</v>
      </c>
      <c r="S25">
        <v>14</v>
      </c>
      <c r="T25">
        <v>15</v>
      </c>
      <c r="U25">
        <v>16</v>
      </c>
      <c r="V25">
        <v>17</v>
      </c>
      <c r="W25">
        <v>18</v>
      </c>
      <c r="X25">
        <v>19</v>
      </c>
      <c r="Y25">
        <v>20</v>
      </c>
      <c r="Z25">
        <v>21</v>
      </c>
      <c r="AA25">
        <v>22</v>
      </c>
      <c r="AB25">
        <v>23</v>
      </c>
      <c r="AC25">
        <v>24</v>
      </c>
      <c r="AD25" s="213"/>
      <c r="AE25" s="215" t="s">
        <v>182</v>
      </c>
      <c r="AF25" s="214"/>
    </row>
    <row r="26" spans="2:32" x14ac:dyDescent="0.25">
      <c r="B26" s="1"/>
      <c r="E26" t="s">
        <v>39</v>
      </c>
      <c r="F26">
        <f>Inputs!G3*$C$5</f>
        <v>0</v>
      </c>
      <c r="G26">
        <f>Inputs!G4*$C$5</f>
        <v>0</v>
      </c>
      <c r="H26">
        <f>Inputs!G5*$C$5</f>
        <v>0</v>
      </c>
      <c r="I26">
        <f>Inputs!G6*$C$5</f>
        <v>0</v>
      </c>
      <c r="J26">
        <f>Inputs!G7*$C$5</f>
        <v>0</v>
      </c>
      <c r="K26">
        <f>Inputs!G8*$C$5</f>
        <v>0</v>
      </c>
      <c r="L26">
        <f>Inputs!G9*$C$5</f>
        <v>0</v>
      </c>
      <c r="M26">
        <f>Inputs!G10*$C$5</f>
        <v>0</v>
      </c>
      <c r="N26">
        <f>Inputs!G11*$C$5</f>
        <v>0</v>
      </c>
      <c r="O26">
        <f>Inputs!G12*$C$5</f>
        <v>0</v>
      </c>
      <c r="P26">
        <f>Inputs!G13*$C$5</f>
        <v>0</v>
      </c>
      <c r="Q26">
        <f>Inputs!G14*$C$5</f>
        <v>0</v>
      </c>
      <c r="R26">
        <f>Inputs!G15*$C$5</f>
        <v>0</v>
      </c>
      <c r="S26">
        <f>Inputs!G16*$C$5</f>
        <v>0</v>
      </c>
      <c r="T26">
        <f>Inputs!G17*$C$5</f>
        <v>0</v>
      </c>
      <c r="U26">
        <f>Inputs!G18*$C$5</f>
        <v>0</v>
      </c>
      <c r="V26">
        <f>Inputs!G19*$C$5</f>
        <v>0</v>
      </c>
      <c r="W26">
        <f>Inputs!G20*$C$5</f>
        <v>0</v>
      </c>
      <c r="X26">
        <f>Inputs!G21*$C$5</f>
        <v>0</v>
      </c>
      <c r="Y26">
        <f>Inputs!G22*$C$5</f>
        <v>0</v>
      </c>
      <c r="Z26">
        <f>Inputs!G23*$C$5</f>
        <v>0</v>
      </c>
      <c r="AA26">
        <f>Inputs!G24*$C$5</f>
        <v>0</v>
      </c>
      <c r="AB26">
        <f>Inputs!G25*$C$5</f>
        <v>0</v>
      </c>
      <c r="AC26">
        <f>Inputs!G26*$C$5</f>
        <v>0</v>
      </c>
      <c r="AD26" s="216"/>
      <c r="AE26" s="108" t="e">
        <f>AVERAGE(Electrical!$F$32:$AC$32)</f>
        <v>#DIV/0!</v>
      </c>
      <c r="AF26" s="217"/>
    </row>
    <row r="27" spans="2:32" x14ac:dyDescent="0.25">
      <c r="B27" s="1"/>
      <c r="E27" t="s">
        <v>221</v>
      </c>
      <c r="F27" s="70" t="e">
        <f>F26/Inputs!$B$6</f>
        <v>#DIV/0!</v>
      </c>
      <c r="G27" s="70" t="e">
        <f>G26/Inputs!$B$6</f>
        <v>#DIV/0!</v>
      </c>
      <c r="H27" s="70" t="e">
        <f>H26/Inputs!$B$6</f>
        <v>#DIV/0!</v>
      </c>
      <c r="I27" s="70" t="e">
        <f>I26/Inputs!$B$6</f>
        <v>#DIV/0!</v>
      </c>
      <c r="J27" s="70" t="e">
        <f>J26/Inputs!$B$6</f>
        <v>#DIV/0!</v>
      </c>
      <c r="K27" s="70" t="e">
        <f>K26/Inputs!$B$6</f>
        <v>#DIV/0!</v>
      </c>
      <c r="L27" s="70" t="e">
        <f>L26/Inputs!$B$6</f>
        <v>#DIV/0!</v>
      </c>
      <c r="M27" s="70" t="e">
        <f>M26/Inputs!$B$6</f>
        <v>#DIV/0!</v>
      </c>
      <c r="N27" s="70" t="e">
        <f>N26/Inputs!$B$6</f>
        <v>#DIV/0!</v>
      </c>
      <c r="O27" s="70" t="e">
        <f>O26/Inputs!$B$6</f>
        <v>#DIV/0!</v>
      </c>
      <c r="P27" s="70" t="e">
        <f>P26/Inputs!$B$6</f>
        <v>#DIV/0!</v>
      </c>
      <c r="Q27" s="70" t="e">
        <f>Q26/Inputs!$B$6</f>
        <v>#DIV/0!</v>
      </c>
      <c r="R27" s="70" t="e">
        <f>R26/Inputs!$B$6</f>
        <v>#DIV/0!</v>
      </c>
      <c r="S27" s="70" t="e">
        <f>S26/Inputs!$B$6</f>
        <v>#DIV/0!</v>
      </c>
      <c r="T27" s="70" t="e">
        <f>T26/Inputs!$B$6</f>
        <v>#DIV/0!</v>
      </c>
      <c r="U27" s="70" t="e">
        <f>U26/Inputs!$B$6</f>
        <v>#DIV/0!</v>
      </c>
      <c r="V27" s="70" t="e">
        <f>V26/Inputs!$B$6</f>
        <v>#DIV/0!</v>
      </c>
      <c r="W27" s="70" t="e">
        <f>W26/Inputs!$B$6</f>
        <v>#DIV/0!</v>
      </c>
      <c r="X27" s="70" t="e">
        <f>X26/Inputs!$B$6</f>
        <v>#DIV/0!</v>
      </c>
      <c r="Y27" s="70" t="e">
        <f>Y26/Inputs!$B$6</f>
        <v>#DIV/0!</v>
      </c>
      <c r="Z27" s="70" t="e">
        <f>Z26/Inputs!$B$6</f>
        <v>#DIV/0!</v>
      </c>
      <c r="AA27" s="70" t="e">
        <f>AA26/Inputs!$B$6</f>
        <v>#DIV/0!</v>
      </c>
      <c r="AB27" s="70" t="e">
        <f>AB26/Inputs!$B$6</f>
        <v>#DIV/0!</v>
      </c>
      <c r="AC27" s="70" t="e">
        <f>AC26/Inputs!$B$6</f>
        <v>#DIV/0!</v>
      </c>
      <c r="AD27" s="216"/>
      <c r="AE27" s="3" t="s">
        <v>183</v>
      </c>
      <c r="AF27" s="217"/>
    </row>
    <row r="28" spans="2:32" x14ac:dyDescent="0.25">
      <c r="B28" s="1"/>
      <c r="E28" t="s">
        <v>222</v>
      </c>
      <c r="F28" s="55" t="e">
        <f t="shared" ref="F28:AC28" si="2">IF($C$2&gt;$C$3,IF(ABS(0.5-F27)&lt;ABS(1-F27),0.5,1),IF(ABS(0.25-F27)&lt;ABS(0.5-F27),0.25,0.5))</f>
        <v>#DIV/0!</v>
      </c>
      <c r="G28" s="55" t="e">
        <f t="shared" si="2"/>
        <v>#DIV/0!</v>
      </c>
      <c r="H28" s="55" t="e">
        <f t="shared" si="2"/>
        <v>#DIV/0!</v>
      </c>
      <c r="I28" s="55" t="e">
        <f t="shared" si="2"/>
        <v>#DIV/0!</v>
      </c>
      <c r="J28" s="55" t="e">
        <f t="shared" si="2"/>
        <v>#DIV/0!</v>
      </c>
      <c r="K28" s="55" t="e">
        <f t="shared" si="2"/>
        <v>#DIV/0!</v>
      </c>
      <c r="L28" s="55" t="e">
        <f t="shared" si="2"/>
        <v>#DIV/0!</v>
      </c>
      <c r="M28" s="55" t="e">
        <f t="shared" si="2"/>
        <v>#DIV/0!</v>
      </c>
      <c r="N28" s="55" t="e">
        <f t="shared" si="2"/>
        <v>#DIV/0!</v>
      </c>
      <c r="O28" s="55" t="e">
        <f t="shared" si="2"/>
        <v>#DIV/0!</v>
      </c>
      <c r="P28" s="55" t="e">
        <f t="shared" si="2"/>
        <v>#DIV/0!</v>
      </c>
      <c r="Q28" s="55" t="e">
        <f t="shared" si="2"/>
        <v>#DIV/0!</v>
      </c>
      <c r="R28" s="55" t="e">
        <f t="shared" si="2"/>
        <v>#DIV/0!</v>
      </c>
      <c r="S28" s="55" t="e">
        <f t="shared" si="2"/>
        <v>#DIV/0!</v>
      </c>
      <c r="T28" s="55" t="e">
        <f t="shared" si="2"/>
        <v>#DIV/0!</v>
      </c>
      <c r="U28" s="55" t="e">
        <f t="shared" si="2"/>
        <v>#DIV/0!</v>
      </c>
      <c r="V28" s="55" t="e">
        <f t="shared" si="2"/>
        <v>#DIV/0!</v>
      </c>
      <c r="W28" s="55" t="e">
        <f t="shared" si="2"/>
        <v>#DIV/0!</v>
      </c>
      <c r="X28" s="55" t="e">
        <f t="shared" si="2"/>
        <v>#DIV/0!</v>
      </c>
      <c r="Y28" s="55" t="e">
        <f t="shared" si="2"/>
        <v>#DIV/0!</v>
      </c>
      <c r="Z28" s="55" t="e">
        <f t="shared" si="2"/>
        <v>#DIV/0!</v>
      </c>
      <c r="AA28" s="55" t="e">
        <f t="shared" si="2"/>
        <v>#DIV/0!</v>
      </c>
      <c r="AB28" s="55" t="e">
        <f t="shared" si="2"/>
        <v>#DIV/0!</v>
      </c>
      <c r="AC28" s="55" t="e">
        <f t="shared" si="2"/>
        <v>#DIV/0!</v>
      </c>
      <c r="AD28" s="216"/>
      <c r="AE28" s="108" t="e">
        <f>AVERAGE(Electrical!$F$37:$AC$37)</f>
        <v>#DIV/0!</v>
      </c>
      <c r="AF28" s="217"/>
    </row>
    <row r="29" spans="2:32" x14ac:dyDescent="0.25">
      <c r="B29" s="1"/>
      <c r="E29" t="s">
        <v>223</v>
      </c>
      <c r="F29" s="109" t="e">
        <f t="shared" ref="F29:AC29" si="3">IF($C$1&lt;100,_xlfn.XLOOKUP(F28,$H$9:$J$9,$H10:$J10),_xlfn.XLOOKUP(F28,$H$9:$J$9,$H14:$J14))</f>
        <v>#DIV/0!</v>
      </c>
      <c r="G29" s="109" t="e">
        <f t="shared" si="3"/>
        <v>#DIV/0!</v>
      </c>
      <c r="H29" s="109" t="e">
        <f t="shared" si="3"/>
        <v>#DIV/0!</v>
      </c>
      <c r="I29" s="109" t="e">
        <f t="shared" si="3"/>
        <v>#DIV/0!</v>
      </c>
      <c r="J29" s="109" t="e">
        <f t="shared" si="3"/>
        <v>#DIV/0!</v>
      </c>
      <c r="K29" s="109" t="e">
        <f t="shared" si="3"/>
        <v>#DIV/0!</v>
      </c>
      <c r="L29" s="109" t="e">
        <f t="shared" si="3"/>
        <v>#DIV/0!</v>
      </c>
      <c r="M29" s="109" t="e">
        <f t="shared" si="3"/>
        <v>#DIV/0!</v>
      </c>
      <c r="N29" s="109" t="e">
        <f t="shared" si="3"/>
        <v>#DIV/0!</v>
      </c>
      <c r="O29" s="109" t="e">
        <f t="shared" si="3"/>
        <v>#DIV/0!</v>
      </c>
      <c r="P29" s="109" t="e">
        <f t="shared" si="3"/>
        <v>#DIV/0!</v>
      </c>
      <c r="Q29" s="109" t="e">
        <f t="shared" si="3"/>
        <v>#DIV/0!</v>
      </c>
      <c r="R29" s="109" t="e">
        <f t="shared" si="3"/>
        <v>#DIV/0!</v>
      </c>
      <c r="S29" s="109" t="e">
        <f t="shared" si="3"/>
        <v>#DIV/0!</v>
      </c>
      <c r="T29" s="109" t="e">
        <f t="shared" si="3"/>
        <v>#DIV/0!</v>
      </c>
      <c r="U29" s="109" t="e">
        <f t="shared" si="3"/>
        <v>#DIV/0!</v>
      </c>
      <c r="V29" s="109" t="e">
        <f t="shared" si="3"/>
        <v>#DIV/0!</v>
      </c>
      <c r="W29" s="109" t="e">
        <f t="shared" si="3"/>
        <v>#DIV/0!</v>
      </c>
      <c r="X29" s="109" t="e">
        <f t="shared" si="3"/>
        <v>#DIV/0!</v>
      </c>
      <c r="Y29" s="109" t="e">
        <f t="shared" si="3"/>
        <v>#DIV/0!</v>
      </c>
      <c r="Z29" s="109" t="e">
        <f t="shared" si="3"/>
        <v>#DIV/0!</v>
      </c>
      <c r="AA29" s="109" t="e">
        <f t="shared" si="3"/>
        <v>#DIV/0!</v>
      </c>
      <c r="AB29" s="109" t="e">
        <f t="shared" si="3"/>
        <v>#DIV/0!</v>
      </c>
      <c r="AC29" s="109" t="e">
        <f t="shared" si="3"/>
        <v>#DIV/0!</v>
      </c>
      <c r="AD29" s="216"/>
      <c r="AE29" s="3" t="s">
        <v>184</v>
      </c>
      <c r="AF29" s="217"/>
    </row>
    <row r="30" spans="2:32" x14ac:dyDescent="0.25">
      <c r="B30" s="1"/>
      <c r="E30" t="s">
        <v>224</v>
      </c>
      <c r="F30" s="109" t="e">
        <f t="shared" ref="F30:AC30" si="4">IF($C$1&lt;100,_xlfn.XLOOKUP(F28,$H$9:$J$9,$H11:$J11),_xlfn.XLOOKUP(F28,$H$9:$J$9,$H15:$J15))</f>
        <v>#DIV/0!</v>
      </c>
      <c r="G30" s="109" t="e">
        <f t="shared" si="4"/>
        <v>#DIV/0!</v>
      </c>
      <c r="H30" s="109" t="e">
        <f t="shared" si="4"/>
        <v>#DIV/0!</v>
      </c>
      <c r="I30" s="109" t="e">
        <f t="shared" si="4"/>
        <v>#DIV/0!</v>
      </c>
      <c r="J30" s="109" t="e">
        <f t="shared" si="4"/>
        <v>#DIV/0!</v>
      </c>
      <c r="K30" s="109" t="e">
        <f t="shared" si="4"/>
        <v>#DIV/0!</v>
      </c>
      <c r="L30" s="109" t="e">
        <f t="shared" si="4"/>
        <v>#DIV/0!</v>
      </c>
      <c r="M30" s="109" t="e">
        <f t="shared" si="4"/>
        <v>#DIV/0!</v>
      </c>
      <c r="N30" s="109" t="e">
        <f t="shared" si="4"/>
        <v>#DIV/0!</v>
      </c>
      <c r="O30" s="109" t="e">
        <f t="shared" si="4"/>
        <v>#DIV/0!</v>
      </c>
      <c r="P30" s="109" t="e">
        <f t="shared" si="4"/>
        <v>#DIV/0!</v>
      </c>
      <c r="Q30" s="109" t="e">
        <f t="shared" si="4"/>
        <v>#DIV/0!</v>
      </c>
      <c r="R30" s="109" t="e">
        <f t="shared" si="4"/>
        <v>#DIV/0!</v>
      </c>
      <c r="S30" s="109" t="e">
        <f t="shared" si="4"/>
        <v>#DIV/0!</v>
      </c>
      <c r="T30" s="109" t="e">
        <f t="shared" si="4"/>
        <v>#DIV/0!</v>
      </c>
      <c r="U30" s="109" t="e">
        <f t="shared" si="4"/>
        <v>#DIV/0!</v>
      </c>
      <c r="V30" s="109" t="e">
        <f t="shared" si="4"/>
        <v>#DIV/0!</v>
      </c>
      <c r="W30" s="109" t="e">
        <f t="shared" si="4"/>
        <v>#DIV/0!</v>
      </c>
      <c r="X30" s="109" t="e">
        <f t="shared" si="4"/>
        <v>#DIV/0!</v>
      </c>
      <c r="Y30" s="109" t="e">
        <f t="shared" si="4"/>
        <v>#DIV/0!</v>
      </c>
      <c r="Z30" s="109" t="e">
        <f t="shared" si="4"/>
        <v>#DIV/0!</v>
      </c>
      <c r="AA30" s="109" t="e">
        <f t="shared" si="4"/>
        <v>#DIV/0!</v>
      </c>
      <c r="AB30" s="109" t="e">
        <f t="shared" si="4"/>
        <v>#DIV/0!</v>
      </c>
      <c r="AC30" s="109" t="e">
        <f t="shared" si="4"/>
        <v>#DIV/0!</v>
      </c>
      <c r="AD30" s="216"/>
      <c r="AE30" s="81" t="e">
        <f>IF(ROUND($AE$26,3)=ROUND($AE$28,3),0,SUM(Electrical!$F$39:$AC$39))</f>
        <v>#DIV/0!</v>
      </c>
      <c r="AF30" s="217"/>
    </row>
    <row r="31" spans="2:32" x14ac:dyDescent="0.25">
      <c r="B31" s="1"/>
      <c r="E31" t="s">
        <v>225</v>
      </c>
      <c r="F31" s="109" t="e">
        <f t="shared" ref="F31:AC31" si="5">IF($C$1&lt;100,_xlfn.XLOOKUP(F28,$H$9:$J$9,$H12:$J12),_xlfn.XLOOKUP(F28,$H$9:$J$9,$H16:$J16))</f>
        <v>#DIV/0!</v>
      </c>
      <c r="G31" s="109" t="e">
        <f t="shared" si="5"/>
        <v>#DIV/0!</v>
      </c>
      <c r="H31" s="109" t="e">
        <f t="shared" si="5"/>
        <v>#DIV/0!</v>
      </c>
      <c r="I31" s="109" t="e">
        <f t="shared" si="5"/>
        <v>#DIV/0!</v>
      </c>
      <c r="J31" s="109" t="e">
        <f t="shared" si="5"/>
        <v>#DIV/0!</v>
      </c>
      <c r="K31" s="109" t="e">
        <f t="shared" si="5"/>
        <v>#DIV/0!</v>
      </c>
      <c r="L31" s="109" t="e">
        <f t="shared" si="5"/>
        <v>#DIV/0!</v>
      </c>
      <c r="M31" s="109" t="e">
        <f t="shared" si="5"/>
        <v>#DIV/0!</v>
      </c>
      <c r="N31" s="109" t="e">
        <f t="shared" si="5"/>
        <v>#DIV/0!</v>
      </c>
      <c r="O31" s="109" t="e">
        <f t="shared" si="5"/>
        <v>#DIV/0!</v>
      </c>
      <c r="P31" s="109" t="e">
        <f t="shared" si="5"/>
        <v>#DIV/0!</v>
      </c>
      <c r="Q31" s="109" t="e">
        <f t="shared" si="5"/>
        <v>#DIV/0!</v>
      </c>
      <c r="R31" s="109" t="e">
        <f t="shared" si="5"/>
        <v>#DIV/0!</v>
      </c>
      <c r="S31" s="109" t="e">
        <f t="shared" si="5"/>
        <v>#DIV/0!</v>
      </c>
      <c r="T31" s="109" t="e">
        <f t="shared" si="5"/>
        <v>#DIV/0!</v>
      </c>
      <c r="U31" s="109" t="e">
        <f t="shared" si="5"/>
        <v>#DIV/0!</v>
      </c>
      <c r="V31" s="109" t="e">
        <f t="shared" si="5"/>
        <v>#DIV/0!</v>
      </c>
      <c r="W31" s="109" t="e">
        <f t="shared" si="5"/>
        <v>#DIV/0!</v>
      </c>
      <c r="X31" s="109" t="e">
        <f t="shared" si="5"/>
        <v>#DIV/0!</v>
      </c>
      <c r="Y31" s="109" t="e">
        <f t="shared" si="5"/>
        <v>#DIV/0!</v>
      </c>
      <c r="Z31" s="109" t="e">
        <f t="shared" si="5"/>
        <v>#DIV/0!</v>
      </c>
      <c r="AA31" s="109" t="e">
        <f t="shared" si="5"/>
        <v>#DIV/0!</v>
      </c>
      <c r="AB31" s="109" t="e">
        <f t="shared" si="5"/>
        <v>#DIV/0!</v>
      </c>
      <c r="AC31" s="109" t="e">
        <f t="shared" si="5"/>
        <v>#DIV/0!</v>
      </c>
      <c r="AD31" s="216"/>
      <c r="AE31" t="s">
        <v>226</v>
      </c>
      <c r="AF31" s="217"/>
    </row>
    <row r="32" spans="2:32" x14ac:dyDescent="0.25">
      <c r="B32" s="1"/>
      <c r="E32" t="s">
        <v>227</v>
      </c>
      <c r="F32" s="30" t="e">
        <f t="shared" ref="F32:AC32" si="6">IF($C$1&lt;100,INDEX($C$10:$E$11,MATCH($C$4,$B$10:$B$11,0),MATCH(F28,$C$9:$E$9,0)),INDEX($C$15:$E$16,MATCH($C$4,$B$15:$B$16,0),MATCH(F28,$C$14:$E$14,0)))</f>
        <v>#DIV/0!</v>
      </c>
      <c r="G32" s="30" t="e">
        <f t="shared" si="6"/>
        <v>#DIV/0!</v>
      </c>
      <c r="H32" s="30" t="e">
        <f t="shared" si="6"/>
        <v>#DIV/0!</v>
      </c>
      <c r="I32" s="30" t="e">
        <f t="shared" si="6"/>
        <v>#DIV/0!</v>
      </c>
      <c r="J32" s="30" t="e">
        <f t="shared" si="6"/>
        <v>#DIV/0!</v>
      </c>
      <c r="K32" s="30" t="e">
        <f t="shared" si="6"/>
        <v>#DIV/0!</v>
      </c>
      <c r="L32" s="30" t="e">
        <f t="shared" si="6"/>
        <v>#DIV/0!</v>
      </c>
      <c r="M32" s="30" t="e">
        <f t="shared" si="6"/>
        <v>#DIV/0!</v>
      </c>
      <c r="N32" s="30" t="e">
        <f t="shared" si="6"/>
        <v>#DIV/0!</v>
      </c>
      <c r="O32" s="30" t="e">
        <f t="shared" si="6"/>
        <v>#DIV/0!</v>
      </c>
      <c r="P32" s="30" t="e">
        <f t="shared" si="6"/>
        <v>#DIV/0!</v>
      </c>
      <c r="Q32" s="30" t="e">
        <f t="shared" si="6"/>
        <v>#DIV/0!</v>
      </c>
      <c r="R32" s="30" t="e">
        <f t="shared" si="6"/>
        <v>#DIV/0!</v>
      </c>
      <c r="S32" s="30" t="e">
        <f t="shared" si="6"/>
        <v>#DIV/0!</v>
      </c>
      <c r="T32" s="30" t="e">
        <f t="shared" si="6"/>
        <v>#DIV/0!</v>
      </c>
      <c r="U32" s="30" t="e">
        <f t="shared" si="6"/>
        <v>#DIV/0!</v>
      </c>
      <c r="V32" s="30" t="e">
        <f t="shared" si="6"/>
        <v>#DIV/0!</v>
      </c>
      <c r="W32" s="30" t="e">
        <f t="shared" si="6"/>
        <v>#DIV/0!</v>
      </c>
      <c r="X32" s="30" t="e">
        <f t="shared" si="6"/>
        <v>#DIV/0!</v>
      </c>
      <c r="Y32" s="30" t="e">
        <f t="shared" si="6"/>
        <v>#DIV/0!</v>
      </c>
      <c r="Z32" s="30" t="e">
        <f t="shared" si="6"/>
        <v>#DIV/0!</v>
      </c>
      <c r="AA32" s="30" t="e">
        <f t="shared" si="6"/>
        <v>#DIV/0!</v>
      </c>
      <c r="AB32" s="30" t="e">
        <f t="shared" si="6"/>
        <v>#DIV/0!</v>
      </c>
      <c r="AC32" s="30" t="e">
        <f t="shared" si="6"/>
        <v>#DIV/0!</v>
      </c>
      <c r="AD32" s="216"/>
      <c r="AE32" s="81" t="e">
        <f>IF(ROUND($AE$26,3)=ROUND($AE$28,3),0,AVERAGE(Electrical!$F$39:$AC$39))</f>
        <v>#DIV/0!</v>
      </c>
      <c r="AF32" s="217" t="s">
        <v>228</v>
      </c>
    </row>
    <row r="33" spans="2:32" x14ac:dyDescent="0.25">
      <c r="B33" s="1"/>
      <c r="E33" t="s">
        <v>229</v>
      </c>
      <c r="F33" s="26" t="e">
        <f>F32*F26*(8760/12)</f>
        <v>#DIV/0!</v>
      </c>
      <c r="G33" s="26" t="e">
        <f t="shared" ref="G33:AC33" si="7">G32*G26*(8760/12)</f>
        <v>#DIV/0!</v>
      </c>
      <c r="H33" s="26" t="e">
        <f t="shared" si="7"/>
        <v>#DIV/0!</v>
      </c>
      <c r="I33" s="26" t="e">
        <f t="shared" si="7"/>
        <v>#DIV/0!</v>
      </c>
      <c r="J33" s="26" t="e">
        <f t="shared" si="7"/>
        <v>#DIV/0!</v>
      </c>
      <c r="K33" s="26" t="e">
        <f t="shared" si="7"/>
        <v>#DIV/0!</v>
      </c>
      <c r="L33" s="26" t="e">
        <f t="shared" si="7"/>
        <v>#DIV/0!</v>
      </c>
      <c r="M33" s="26" t="e">
        <f t="shared" si="7"/>
        <v>#DIV/0!</v>
      </c>
      <c r="N33" s="26" t="e">
        <f t="shared" si="7"/>
        <v>#DIV/0!</v>
      </c>
      <c r="O33" s="26" t="e">
        <f t="shared" si="7"/>
        <v>#DIV/0!</v>
      </c>
      <c r="P33" s="26" t="e">
        <f t="shared" si="7"/>
        <v>#DIV/0!</v>
      </c>
      <c r="Q33" s="26" t="e">
        <f t="shared" si="7"/>
        <v>#DIV/0!</v>
      </c>
      <c r="R33" s="26" t="e">
        <f t="shared" si="7"/>
        <v>#DIV/0!</v>
      </c>
      <c r="S33" s="26" t="e">
        <f t="shared" si="7"/>
        <v>#DIV/0!</v>
      </c>
      <c r="T33" s="26" t="e">
        <f t="shared" si="7"/>
        <v>#DIV/0!</v>
      </c>
      <c r="U33" s="26" t="e">
        <f t="shared" si="7"/>
        <v>#DIV/0!</v>
      </c>
      <c r="V33" s="26" t="e">
        <f t="shared" si="7"/>
        <v>#DIV/0!</v>
      </c>
      <c r="W33" s="26" t="e">
        <f t="shared" si="7"/>
        <v>#DIV/0!</v>
      </c>
      <c r="X33" s="26" t="e">
        <f t="shared" si="7"/>
        <v>#DIV/0!</v>
      </c>
      <c r="Y33" s="26" t="e">
        <f t="shared" si="7"/>
        <v>#DIV/0!</v>
      </c>
      <c r="Z33" s="26" t="e">
        <f t="shared" si="7"/>
        <v>#DIV/0!</v>
      </c>
      <c r="AA33" s="26" t="e">
        <f t="shared" si="7"/>
        <v>#DIV/0!</v>
      </c>
      <c r="AB33" s="26" t="e">
        <f t="shared" si="7"/>
        <v>#DIV/0!</v>
      </c>
      <c r="AC33" s="26" t="e">
        <f t="shared" si="7"/>
        <v>#DIV/0!</v>
      </c>
      <c r="AD33" s="216"/>
      <c r="AE33" t="s">
        <v>230</v>
      </c>
      <c r="AF33" s="217"/>
    </row>
    <row r="34" spans="2:32" x14ac:dyDescent="0.25">
      <c r="B34" s="1"/>
      <c r="E34" t="s">
        <v>231</v>
      </c>
      <c r="F34" s="110" t="e">
        <f>IF(F28=1,F47,IF(F28=0.5,F66,F85))</f>
        <v>#DIV/0!</v>
      </c>
      <c r="G34" s="110" t="e">
        <f t="shared" ref="G34:AC34" si="8">IF(G28=1,G47,IF(G28=0.5,G66,G85))</f>
        <v>#DIV/0!</v>
      </c>
      <c r="H34" s="110" t="e">
        <f t="shared" si="8"/>
        <v>#DIV/0!</v>
      </c>
      <c r="I34" s="110" t="e">
        <f t="shared" si="8"/>
        <v>#DIV/0!</v>
      </c>
      <c r="J34" s="110" t="e">
        <f t="shared" si="8"/>
        <v>#DIV/0!</v>
      </c>
      <c r="K34" s="110" t="e">
        <f t="shared" si="8"/>
        <v>#DIV/0!</v>
      </c>
      <c r="L34" s="110" t="e">
        <f t="shared" si="8"/>
        <v>#DIV/0!</v>
      </c>
      <c r="M34" s="110" t="e">
        <f t="shared" si="8"/>
        <v>#DIV/0!</v>
      </c>
      <c r="N34" s="110" t="e">
        <f t="shared" si="8"/>
        <v>#DIV/0!</v>
      </c>
      <c r="O34" s="110" t="e">
        <f t="shared" si="8"/>
        <v>#DIV/0!</v>
      </c>
      <c r="P34" s="110" t="e">
        <f t="shared" si="8"/>
        <v>#DIV/0!</v>
      </c>
      <c r="Q34" s="110" t="e">
        <f t="shared" si="8"/>
        <v>#DIV/0!</v>
      </c>
      <c r="R34" s="110" t="e">
        <f t="shared" si="8"/>
        <v>#DIV/0!</v>
      </c>
      <c r="S34" s="110" t="e">
        <f t="shared" si="8"/>
        <v>#DIV/0!</v>
      </c>
      <c r="T34" s="110" t="e">
        <f t="shared" si="8"/>
        <v>#DIV/0!</v>
      </c>
      <c r="U34" s="110" t="e">
        <f t="shared" si="8"/>
        <v>#DIV/0!</v>
      </c>
      <c r="V34" s="110" t="e">
        <f t="shared" si="8"/>
        <v>#DIV/0!</v>
      </c>
      <c r="W34" s="110" t="e">
        <f t="shared" si="8"/>
        <v>#DIV/0!</v>
      </c>
      <c r="X34" s="110" t="e">
        <f t="shared" si="8"/>
        <v>#DIV/0!</v>
      </c>
      <c r="Y34" s="110" t="e">
        <f t="shared" si="8"/>
        <v>#DIV/0!</v>
      </c>
      <c r="Z34" s="110" t="e">
        <f t="shared" si="8"/>
        <v>#DIV/0!</v>
      </c>
      <c r="AA34" s="110" t="e">
        <f t="shared" si="8"/>
        <v>#DIV/0!</v>
      </c>
      <c r="AB34" s="110" t="e">
        <f t="shared" si="8"/>
        <v>#DIV/0!</v>
      </c>
      <c r="AC34" s="110" t="e">
        <f t="shared" si="8"/>
        <v>#DIV/0!</v>
      </c>
      <c r="AD34" s="216"/>
      <c r="AE34" s="81" t="e">
        <f>AE32*12</f>
        <v>#DIV/0!</v>
      </c>
      <c r="AF34" s="221" t="s">
        <v>178</v>
      </c>
    </row>
    <row r="35" spans="2:32" x14ac:dyDescent="0.25">
      <c r="B35" s="1"/>
      <c r="E35" t="s">
        <v>232</v>
      </c>
      <c r="F35" s="110" t="e">
        <f>IF(F28=1,F53,IF(F28=0.5,F72,F91))</f>
        <v>#DIV/0!</v>
      </c>
      <c r="G35" s="110" t="e">
        <f t="shared" ref="G35:AC35" si="9">IF(G28=1,G53,IF(G28=0.5,G72,G91))</f>
        <v>#DIV/0!</v>
      </c>
      <c r="H35" s="110" t="e">
        <f t="shared" si="9"/>
        <v>#DIV/0!</v>
      </c>
      <c r="I35" s="110" t="e">
        <f t="shared" si="9"/>
        <v>#DIV/0!</v>
      </c>
      <c r="J35" s="110" t="e">
        <f t="shared" si="9"/>
        <v>#DIV/0!</v>
      </c>
      <c r="K35" s="110" t="e">
        <f t="shared" si="9"/>
        <v>#DIV/0!</v>
      </c>
      <c r="L35" s="110" t="e">
        <f t="shared" si="9"/>
        <v>#DIV/0!</v>
      </c>
      <c r="M35" s="110" t="e">
        <f t="shared" si="9"/>
        <v>#DIV/0!</v>
      </c>
      <c r="N35" s="110" t="e">
        <f t="shared" si="9"/>
        <v>#DIV/0!</v>
      </c>
      <c r="O35" s="110" t="e">
        <f t="shared" si="9"/>
        <v>#DIV/0!</v>
      </c>
      <c r="P35" s="110" t="e">
        <f t="shared" si="9"/>
        <v>#DIV/0!</v>
      </c>
      <c r="Q35" s="110" t="e">
        <f t="shared" si="9"/>
        <v>#DIV/0!</v>
      </c>
      <c r="R35" s="110" t="e">
        <f t="shared" si="9"/>
        <v>#DIV/0!</v>
      </c>
      <c r="S35" s="110" t="e">
        <f t="shared" si="9"/>
        <v>#DIV/0!</v>
      </c>
      <c r="T35" s="110" t="e">
        <f t="shared" si="9"/>
        <v>#DIV/0!</v>
      </c>
      <c r="U35" s="110" t="e">
        <f t="shared" si="9"/>
        <v>#DIV/0!</v>
      </c>
      <c r="V35" s="110" t="e">
        <f t="shared" si="9"/>
        <v>#DIV/0!</v>
      </c>
      <c r="W35" s="110" t="e">
        <f t="shared" si="9"/>
        <v>#DIV/0!</v>
      </c>
      <c r="X35" s="110" t="e">
        <f t="shared" si="9"/>
        <v>#DIV/0!</v>
      </c>
      <c r="Y35" s="110" t="e">
        <f t="shared" si="9"/>
        <v>#DIV/0!</v>
      </c>
      <c r="Z35" s="110" t="e">
        <f t="shared" si="9"/>
        <v>#DIV/0!</v>
      </c>
      <c r="AA35" s="110" t="e">
        <f t="shared" si="9"/>
        <v>#DIV/0!</v>
      </c>
      <c r="AB35" s="110" t="e">
        <f t="shared" si="9"/>
        <v>#DIV/0!</v>
      </c>
      <c r="AC35" s="110" t="e">
        <f t="shared" si="9"/>
        <v>#DIV/0!</v>
      </c>
      <c r="AD35" s="218"/>
      <c r="AE35" s="220"/>
      <c r="AF35" s="219"/>
    </row>
    <row r="36" spans="2:32" x14ac:dyDescent="0.25">
      <c r="B36" s="1"/>
      <c r="E36" t="s">
        <v>233</v>
      </c>
      <c r="F36" s="110" t="e">
        <f>IF(F28=1,F57,IF(F28=0.5,F76,F95))</f>
        <v>#DIV/0!</v>
      </c>
      <c r="G36" s="110" t="e">
        <f t="shared" ref="G36:AC36" si="10">IF(G28=1,G57,IF(G28=0.5,G76,G95))</f>
        <v>#DIV/0!</v>
      </c>
      <c r="H36" s="110" t="e">
        <f t="shared" si="10"/>
        <v>#DIV/0!</v>
      </c>
      <c r="I36" s="110" t="e">
        <f t="shared" si="10"/>
        <v>#DIV/0!</v>
      </c>
      <c r="J36" s="110" t="e">
        <f t="shared" si="10"/>
        <v>#DIV/0!</v>
      </c>
      <c r="K36" s="110" t="e">
        <f t="shared" si="10"/>
        <v>#DIV/0!</v>
      </c>
      <c r="L36" s="110" t="e">
        <f t="shared" si="10"/>
        <v>#DIV/0!</v>
      </c>
      <c r="M36" s="110" t="e">
        <f t="shared" si="10"/>
        <v>#DIV/0!</v>
      </c>
      <c r="N36" s="110" t="e">
        <f t="shared" si="10"/>
        <v>#DIV/0!</v>
      </c>
      <c r="O36" s="110" t="e">
        <f t="shared" si="10"/>
        <v>#DIV/0!</v>
      </c>
      <c r="P36" s="110" t="e">
        <f t="shared" si="10"/>
        <v>#DIV/0!</v>
      </c>
      <c r="Q36" s="110" t="e">
        <f t="shared" si="10"/>
        <v>#DIV/0!</v>
      </c>
      <c r="R36" s="110" t="e">
        <f t="shared" si="10"/>
        <v>#DIV/0!</v>
      </c>
      <c r="S36" s="110" t="e">
        <f t="shared" si="10"/>
        <v>#DIV/0!</v>
      </c>
      <c r="T36" s="110" t="e">
        <f t="shared" si="10"/>
        <v>#DIV/0!</v>
      </c>
      <c r="U36" s="110" t="e">
        <f t="shared" si="10"/>
        <v>#DIV/0!</v>
      </c>
      <c r="V36" s="110" t="e">
        <f t="shared" si="10"/>
        <v>#DIV/0!</v>
      </c>
      <c r="W36" s="110" t="e">
        <f t="shared" si="10"/>
        <v>#DIV/0!</v>
      </c>
      <c r="X36" s="110" t="e">
        <f t="shared" si="10"/>
        <v>#DIV/0!</v>
      </c>
      <c r="Y36" s="110" t="e">
        <f t="shared" si="10"/>
        <v>#DIV/0!</v>
      </c>
      <c r="Z36" s="110" t="e">
        <f t="shared" si="10"/>
        <v>#DIV/0!</v>
      </c>
      <c r="AA36" s="110" t="e">
        <f t="shared" si="10"/>
        <v>#DIV/0!</v>
      </c>
      <c r="AB36" s="110" t="e">
        <f t="shared" si="10"/>
        <v>#DIV/0!</v>
      </c>
      <c r="AC36" s="110" t="e">
        <f t="shared" si="10"/>
        <v>#DIV/0!</v>
      </c>
    </row>
    <row r="37" spans="2:32" x14ac:dyDescent="0.25">
      <c r="B37" s="1"/>
      <c r="E37" t="s">
        <v>234</v>
      </c>
      <c r="F37" s="30" t="e">
        <f>IF(F28=0.25,F96,IF(F28=0.5,F77,F58))</f>
        <v>#DIV/0!</v>
      </c>
      <c r="G37" s="30" t="e">
        <f t="shared" ref="G37:AC37" si="11">IF(G28=0.25,G96,IF(G28=0.5,G77,G58))</f>
        <v>#DIV/0!</v>
      </c>
      <c r="H37" s="30" t="e">
        <f t="shared" si="11"/>
        <v>#DIV/0!</v>
      </c>
      <c r="I37" s="30" t="e">
        <f t="shared" si="11"/>
        <v>#DIV/0!</v>
      </c>
      <c r="J37" s="30" t="e">
        <f t="shared" si="11"/>
        <v>#DIV/0!</v>
      </c>
      <c r="K37" s="30" t="e">
        <f t="shared" si="11"/>
        <v>#DIV/0!</v>
      </c>
      <c r="L37" s="30" t="e">
        <f t="shared" si="11"/>
        <v>#DIV/0!</v>
      </c>
      <c r="M37" s="30" t="e">
        <f t="shared" si="11"/>
        <v>#DIV/0!</v>
      </c>
      <c r="N37" s="30" t="e">
        <f t="shared" si="11"/>
        <v>#DIV/0!</v>
      </c>
      <c r="O37" s="30" t="e">
        <f t="shared" si="11"/>
        <v>#DIV/0!</v>
      </c>
      <c r="P37" s="30" t="e">
        <f t="shared" si="11"/>
        <v>#DIV/0!</v>
      </c>
      <c r="Q37" s="30" t="e">
        <f t="shared" si="11"/>
        <v>#DIV/0!</v>
      </c>
      <c r="R37" s="30" t="e">
        <f t="shared" si="11"/>
        <v>#DIV/0!</v>
      </c>
      <c r="S37" s="30" t="e">
        <f t="shared" si="11"/>
        <v>#DIV/0!</v>
      </c>
      <c r="T37" s="30" t="e">
        <f t="shared" si="11"/>
        <v>#DIV/0!</v>
      </c>
      <c r="U37" s="30" t="e">
        <f t="shared" si="11"/>
        <v>#DIV/0!</v>
      </c>
      <c r="V37" s="30" t="e">
        <f t="shared" si="11"/>
        <v>#DIV/0!</v>
      </c>
      <c r="W37" s="30" t="e">
        <f t="shared" si="11"/>
        <v>#DIV/0!</v>
      </c>
      <c r="X37" s="30" t="e">
        <f t="shared" si="11"/>
        <v>#DIV/0!</v>
      </c>
      <c r="Y37" s="30" t="e">
        <f t="shared" si="11"/>
        <v>#DIV/0!</v>
      </c>
      <c r="Z37" s="30" t="e">
        <f t="shared" si="11"/>
        <v>#DIV/0!</v>
      </c>
      <c r="AA37" s="30" t="e">
        <f t="shared" si="11"/>
        <v>#DIV/0!</v>
      </c>
      <c r="AB37" s="30" t="e">
        <f t="shared" si="11"/>
        <v>#DIV/0!</v>
      </c>
      <c r="AC37" s="30" t="e">
        <f t="shared" si="11"/>
        <v>#DIV/0!</v>
      </c>
    </row>
    <row r="38" spans="2:32" x14ac:dyDescent="0.25">
      <c r="B38" s="1"/>
      <c r="E38" t="s">
        <v>235</v>
      </c>
      <c r="F38" s="26" t="e">
        <f>F37*F26*(8760/12)</f>
        <v>#DIV/0!</v>
      </c>
      <c r="G38" s="26" t="e">
        <f t="shared" ref="G38:AC38" si="12">G37*G26*(8760/12)</f>
        <v>#DIV/0!</v>
      </c>
      <c r="H38" s="26" t="e">
        <f t="shared" si="12"/>
        <v>#DIV/0!</v>
      </c>
      <c r="I38" s="26" t="e">
        <f t="shared" si="12"/>
        <v>#DIV/0!</v>
      </c>
      <c r="J38" s="26" t="e">
        <f t="shared" si="12"/>
        <v>#DIV/0!</v>
      </c>
      <c r="K38" s="26" t="e">
        <f t="shared" si="12"/>
        <v>#DIV/0!</v>
      </c>
      <c r="L38" s="26" t="e">
        <f t="shared" si="12"/>
        <v>#DIV/0!</v>
      </c>
      <c r="M38" s="26" t="e">
        <f t="shared" si="12"/>
        <v>#DIV/0!</v>
      </c>
      <c r="N38" s="26" t="e">
        <f t="shared" si="12"/>
        <v>#DIV/0!</v>
      </c>
      <c r="O38" s="26" t="e">
        <f t="shared" si="12"/>
        <v>#DIV/0!</v>
      </c>
      <c r="P38" s="26" t="e">
        <f t="shared" si="12"/>
        <v>#DIV/0!</v>
      </c>
      <c r="Q38" s="26" t="e">
        <f t="shared" si="12"/>
        <v>#DIV/0!</v>
      </c>
      <c r="R38" s="26" t="e">
        <f t="shared" si="12"/>
        <v>#DIV/0!</v>
      </c>
      <c r="S38" s="26" t="e">
        <f t="shared" si="12"/>
        <v>#DIV/0!</v>
      </c>
      <c r="T38" s="26" t="e">
        <f t="shared" si="12"/>
        <v>#DIV/0!</v>
      </c>
      <c r="U38" s="26" t="e">
        <f t="shared" si="12"/>
        <v>#DIV/0!</v>
      </c>
      <c r="V38" s="26" t="e">
        <f t="shared" si="12"/>
        <v>#DIV/0!</v>
      </c>
      <c r="W38" s="26" t="e">
        <f t="shared" si="12"/>
        <v>#DIV/0!</v>
      </c>
      <c r="X38" s="26" t="e">
        <f t="shared" si="12"/>
        <v>#DIV/0!</v>
      </c>
      <c r="Y38" s="26" t="e">
        <f t="shared" si="12"/>
        <v>#DIV/0!</v>
      </c>
      <c r="Z38" s="26" t="e">
        <f t="shared" si="12"/>
        <v>#DIV/0!</v>
      </c>
      <c r="AA38" s="26" t="e">
        <f t="shared" si="12"/>
        <v>#DIV/0!</v>
      </c>
      <c r="AB38" s="26" t="e">
        <f t="shared" si="12"/>
        <v>#DIV/0!</v>
      </c>
      <c r="AC38" s="26" t="e">
        <f t="shared" si="12"/>
        <v>#DIV/0!</v>
      </c>
    </row>
    <row r="39" spans="2:32" x14ac:dyDescent="0.25">
      <c r="B39" s="1"/>
      <c r="E39" t="s">
        <v>236</v>
      </c>
      <c r="F39" s="26" t="e">
        <f>F33-F38</f>
        <v>#DIV/0!</v>
      </c>
      <c r="G39" s="26" t="e">
        <f t="shared" ref="G39:AC39" si="13">G33-G38</f>
        <v>#DIV/0!</v>
      </c>
      <c r="H39" s="26" t="e">
        <f t="shared" si="13"/>
        <v>#DIV/0!</v>
      </c>
      <c r="I39" s="26" t="e">
        <f t="shared" si="13"/>
        <v>#DIV/0!</v>
      </c>
      <c r="J39" s="26" t="e">
        <f t="shared" si="13"/>
        <v>#DIV/0!</v>
      </c>
      <c r="K39" s="26" t="e">
        <f t="shared" si="13"/>
        <v>#DIV/0!</v>
      </c>
      <c r="L39" s="26" t="e">
        <f t="shared" si="13"/>
        <v>#DIV/0!</v>
      </c>
      <c r="M39" s="26" t="e">
        <f t="shared" si="13"/>
        <v>#DIV/0!</v>
      </c>
      <c r="N39" s="26" t="e">
        <f t="shared" si="13"/>
        <v>#DIV/0!</v>
      </c>
      <c r="O39" s="26" t="e">
        <f t="shared" si="13"/>
        <v>#DIV/0!</v>
      </c>
      <c r="P39" s="26" t="e">
        <f t="shared" si="13"/>
        <v>#DIV/0!</v>
      </c>
      <c r="Q39" s="26" t="e">
        <f t="shared" si="13"/>
        <v>#DIV/0!</v>
      </c>
      <c r="R39" s="26" t="e">
        <f t="shared" si="13"/>
        <v>#DIV/0!</v>
      </c>
      <c r="S39" s="26" t="e">
        <f t="shared" si="13"/>
        <v>#DIV/0!</v>
      </c>
      <c r="T39" s="26" t="e">
        <f t="shared" si="13"/>
        <v>#DIV/0!</v>
      </c>
      <c r="U39" s="26" t="e">
        <f t="shared" si="13"/>
        <v>#DIV/0!</v>
      </c>
      <c r="V39" s="26" t="e">
        <f t="shared" si="13"/>
        <v>#DIV/0!</v>
      </c>
      <c r="W39" s="26" t="e">
        <f t="shared" si="13"/>
        <v>#DIV/0!</v>
      </c>
      <c r="X39" s="26" t="e">
        <f t="shared" si="13"/>
        <v>#DIV/0!</v>
      </c>
      <c r="Y39" s="26" t="e">
        <f t="shared" si="13"/>
        <v>#DIV/0!</v>
      </c>
      <c r="Z39" s="26" t="e">
        <f t="shared" si="13"/>
        <v>#DIV/0!</v>
      </c>
      <c r="AA39" s="26" t="e">
        <f t="shared" si="13"/>
        <v>#DIV/0!</v>
      </c>
      <c r="AB39" s="26" t="e">
        <f t="shared" si="13"/>
        <v>#DIV/0!</v>
      </c>
      <c r="AC39" s="26" t="e">
        <f t="shared" si="13"/>
        <v>#DIV/0!</v>
      </c>
    </row>
    <row r="40" spans="2:32" x14ac:dyDescent="0.25">
      <c r="B40" s="1" t="s">
        <v>237</v>
      </c>
    </row>
    <row r="41" spans="2:32" x14ac:dyDescent="0.25">
      <c r="B41" t="s">
        <v>238</v>
      </c>
      <c r="C41" s="54"/>
    </row>
    <row r="42" spans="2:32" x14ac:dyDescent="0.25">
      <c r="B42" t="s">
        <v>168</v>
      </c>
      <c r="C42" s="54" t="s">
        <v>239</v>
      </c>
      <c r="D42" s="84" t="e">
        <f>$D$185</f>
        <v>#DIV/0!</v>
      </c>
      <c r="F42" s="84" t="e">
        <f>F185</f>
        <v>#DIV/0!</v>
      </c>
      <c r="G42" s="84" t="e">
        <f>G185</f>
        <v>#DIV/0!</v>
      </c>
      <c r="H42" s="84" t="e">
        <f t="shared" ref="H42:AC42" si="14">H185</f>
        <v>#DIV/0!</v>
      </c>
      <c r="I42" s="84" t="e">
        <f t="shared" si="14"/>
        <v>#DIV/0!</v>
      </c>
      <c r="J42" s="84" t="e">
        <f t="shared" si="14"/>
        <v>#DIV/0!</v>
      </c>
      <c r="K42" s="84" t="e">
        <f t="shared" si="14"/>
        <v>#DIV/0!</v>
      </c>
      <c r="L42" s="84" t="e">
        <f t="shared" si="14"/>
        <v>#DIV/0!</v>
      </c>
      <c r="M42" s="84" t="e">
        <f t="shared" si="14"/>
        <v>#DIV/0!</v>
      </c>
      <c r="N42" s="84" t="e">
        <f t="shared" si="14"/>
        <v>#DIV/0!</v>
      </c>
      <c r="O42" s="84" t="e">
        <f t="shared" si="14"/>
        <v>#DIV/0!</v>
      </c>
      <c r="P42" s="84" t="e">
        <f t="shared" si="14"/>
        <v>#DIV/0!</v>
      </c>
      <c r="Q42" s="84" t="e">
        <f t="shared" si="14"/>
        <v>#DIV/0!</v>
      </c>
      <c r="R42" s="84" t="e">
        <f t="shared" si="14"/>
        <v>#DIV/0!</v>
      </c>
      <c r="S42" s="84" t="e">
        <f t="shared" si="14"/>
        <v>#DIV/0!</v>
      </c>
      <c r="T42" s="84" t="e">
        <f t="shared" si="14"/>
        <v>#DIV/0!</v>
      </c>
      <c r="U42" s="84" t="e">
        <f t="shared" si="14"/>
        <v>#DIV/0!</v>
      </c>
      <c r="V42" s="84" t="e">
        <f t="shared" si="14"/>
        <v>#DIV/0!</v>
      </c>
      <c r="W42" s="84" t="e">
        <f t="shared" si="14"/>
        <v>#DIV/0!</v>
      </c>
      <c r="X42" s="84" t="e">
        <f t="shared" si="14"/>
        <v>#DIV/0!</v>
      </c>
      <c r="Y42" s="84" t="e">
        <f t="shared" si="14"/>
        <v>#DIV/0!</v>
      </c>
      <c r="Z42" s="84" t="e">
        <f t="shared" si="14"/>
        <v>#DIV/0!</v>
      </c>
      <c r="AA42" s="84" t="e">
        <f t="shared" si="14"/>
        <v>#DIV/0!</v>
      </c>
      <c r="AB42" s="84" t="e">
        <f t="shared" si="14"/>
        <v>#DIV/0!</v>
      </c>
      <c r="AC42" s="84" t="e">
        <f t="shared" si="14"/>
        <v>#DIV/0!</v>
      </c>
    </row>
    <row r="43" spans="2:32" x14ac:dyDescent="0.25">
      <c r="C43" s="54" t="s">
        <v>240</v>
      </c>
      <c r="D43" s="84" t="e">
        <f>$D$186</f>
        <v>#DIV/0!</v>
      </c>
      <c r="F43" s="84" t="e">
        <f>F186</f>
        <v>#DIV/0!</v>
      </c>
      <c r="G43" s="84" t="e">
        <f>G186</f>
        <v>#DIV/0!</v>
      </c>
      <c r="H43" s="84" t="e">
        <f t="shared" ref="H43:AC43" si="15">H186</f>
        <v>#DIV/0!</v>
      </c>
      <c r="I43" s="84" t="e">
        <f t="shared" si="15"/>
        <v>#DIV/0!</v>
      </c>
      <c r="J43" s="84" t="e">
        <f t="shared" si="15"/>
        <v>#DIV/0!</v>
      </c>
      <c r="K43" s="84" t="e">
        <f t="shared" si="15"/>
        <v>#DIV/0!</v>
      </c>
      <c r="L43" s="84" t="e">
        <f t="shared" si="15"/>
        <v>#DIV/0!</v>
      </c>
      <c r="M43" s="84" t="e">
        <f t="shared" si="15"/>
        <v>#DIV/0!</v>
      </c>
      <c r="N43" s="84" t="e">
        <f t="shared" si="15"/>
        <v>#DIV/0!</v>
      </c>
      <c r="O43" s="84" t="e">
        <f t="shared" si="15"/>
        <v>#DIV/0!</v>
      </c>
      <c r="P43" s="84" t="e">
        <f t="shared" si="15"/>
        <v>#DIV/0!</v>
      </c>
      <c r="Q43" s="84" t="e">
        <f t="shared" si="15"/>
        <v>#DIV/0!</v>
      </c>
      <c r="R43" s="84" t="e">
        <f t="shared" si="15"/>
        <v>#DIV/0!</v>
      </c>
      <c r="S43" s="84" t="e">
        <f t="shared" si="15"/>
        <v>#DIV/0!</v>
      </c>
      <c r="T43" s="84" t="e">
        <f t="shared" si="15"/>
        <v>#DIV/0!</v>
      </c>
      <c r="U43" s="84" t="e">
        <f t="shared" si="15"/>
        <v>#DIV/0!</v>
      </c>
      <c r="V43" s="84" t="e">
        <f t="shared" si="15"/>
        <v>#DIV/0!</v>
      </c>
      <c r="W43" s="84" t="e">
        <f t="shared" si="15"/>
        <v>#DIV/0!</v>
      </c>
      <c r="X43" s="84" t="e">
        <f t="shared" si="15"/>
        <v>#DIV/0!</v>
      </c>
      <c r="Y43" s="84" t="e">
        <f t="shared" si="15"/>
        <v>#DIV/0!</v>
      </c>
      <c r="Z43" s="84" t="e">
        <f t="shared" si="15"/>
        <v>#DIV/0!</v>
      </c>
      <c r="AA43" s="84" t="e">
        <f t="shared" si="15"/>
        <v>#DIV/0!</v>
      </c>
      <c r="AB43" s="84" t="e">
        <f t="shared" si="15"/>
        <v>#DIV/0!</v>
      </c>
      <c r="AC43" s="84" t="e">
        <f t="shared" si="15"/>
        <v>#DIV/0!</v>
      </c>
    </row>
    <row r="44" spans="2:32" x14ac:dyDescent="0.25">
      <c r="C44" s="54" t="s">
        <v>241</v>
      </c>
      <c r="D44" s="84" t="e">
        <f>D42-D43</f>
        <v>#DIV/0!</v>
      </c>
      <c r="F44" s="84" t="e">
        <f>F42-F43</f>
        <v>#DIV/0!</v>
      </c>
      <c r="G44" s="84" t="e">
        <f>G42-G43</f>
        <v>#DIV/0!</v>
      </c>
      <c r="H44" s="84" t="e">
        <f t="shared" ref="H44:AC44" si="16">H42-H43</f>
        <v>#DIV/0!</v>
      </c>
      <c r="I44" s="84" t="e">
        <f t="shared" si="16"/>
        <v>#DIV/0!</v>
      </c>
      <c r="J44" s="84" t="e">
        <f t="shared" si="16"/>
        <v>#DIV/0!</v>
      </c>
      <c r="K44" s="84" t="e">
        <f t="shared" si="16"/>
        <v>#DIV/0!</v>
      </c>
      <c r="L44" s="84" t="e">
        <f t="shared" si="16"/>
        <v>#DIV/0!</v>
      </c>
      <c r="M44" s="84" t="e">
        <f t="shared" si="16"/>
        <v>#DIV/0!</v>
      </c>
      <c r="N44" s="84" t="e">
        <f t="shared" si="16"/>
        <v>#DIV/0!</v>
      </c>
      <c r="O44" s="84" t="e">
        <f t="shared" si="16"/>
        <v>#DIV/0!</v>
      </c>
      <c r="P44" s="84" t="e">
        <f t="shared" si="16"/>
        <v>#DIV/0!</v>
      </c>
      <c r="Q44" s="84" t="e">
        <f t="shared" si="16"/>
        <v>#DIV/0!</v>
      </c>
      <c r="R44" s="84" t="e">
        <f t="shared" si="16"/>
        <v>#DIV/0!</v>
      </c>
      <c r="S44" s="84" t="e">
        <f t="shared" si="16"/>
        <v>#DIV/0!</v>
      </c>
      <c r="T44" s="84" t="e">
        <f t="shared" si="16"/>
        <v>#DIV/0!</v>
      </c>
      <c r="U44" s="84" t="e">
        <f t="shared" si="16"/>
        <v>#DIV/0!</v>
      </c>
      <c r="V44" s="84" t="e">
        <f t="shared" si="16"/>
        <v>#DIV/0!</v>
      </c>
      <c r="W44" s="84" t="e">
        <f t="shared" si="16"/>
        <v>#DIV/0!</v>
      </c>
      <c r="X44" s="84" t="e">
        <f t="shared" si="16"/>
        <v>#DIV/0!</v>
      </c>
      <c r="Y44" s="84" t="e">
        <f t="shared" si="16"/>
        <v>#DIV/0!</v>
      </c>
      <c r="Z44" s="84" t="e">
        <f t="shared" si="16"/>
        <v>#DIV/0!</v>
      </c>
      <c r="AA44" s="84" t="e">
        <f t="shared" si="16"/>
        <v>#DIV/0!</v>
      </c>
      <c r="AB44" s="84" t="e">
        <f t="shared" si="16"/>
        <v>#DIV/0!</v>
      </c>
      <c r="AC44" s="84" t="e">
        <f t="shared" si="16"/>
        <v>#DIV/0!</v>
      </c>
    </row>
    <row r="45" spans="2:32" x14ac:dyDescent="0.25">
      <c r="C45" s="54" t="s">
        <v>242</v>
      </c>
      <c r="D45" s="85" t="e">
        <f>D43/D42</f>
        <v>#DIV/0!</v>
      </c>
      <c r="F45" s="85" t="e">
        <f>F43/F42</f>
        <v>#DIV/0!</v>
      </c>
      <c r="G45" s="85" t="e">
        <f>G43/G42</f>
        <v>#DIV/0!</v>
      </c>
      <c r="H45" s="85" t="e">
        <f t="shared" ref="H45:AC45" si="17">H43/H42</f>
        <v>#DIV/0!</v>
      </c>
      <c r="I45" s="85" t="e">
        <f t="shared" si="17"/>
        <v>#DIV/0!</v>
      </c>
      <c r="J45" s="85" t="e">
        <f t="shared" si="17"/>
        <v>#DIV/0!</v>
      </c>
      <c r="K45" s="85" t="e">
        <f t="shared" si="17"/>
        <v>#DIV/0!</v>
      </c>
      <c r="L45" s="85" t="e">
        <f t="shared" si="17"/>
        <v>#DIV/0!</v>
      </c>
      <c r="M45" s="85" t="e">
        <f t="shared" si="17"/>
        <v>#DIV/0!</v>
      </c>
      <c r="N45" s="85" t="e">
        <f t="shared" si="17"/>
        <v>#DIV/0!</v>
      </c>
      <c r="O45" s="85" t="e">
        <f t="shared" si="17"/>
        <v>#DIV/0!</v>
      </c>
      <c r="P45" s="85" t="e">
        <f t="shared" si="17"/>
        <v>#DIV/0!</v>
      </c>
      <c r="Q45" s="85" t="e">
        <f t="shared" si="17"/>
        <v>#DIV/0!</v>
      </c>
      <c r="R45" s="85" t="e">
        <f t="shared" si="17"/>
        <v>#DIV/0!</v>
      </c>
      <c r="S45" s="85" t="e">
        <f t="shared" si="17"/>
        <v>#DIV/0!</v>
      </c>
      <c r="T45" s="85" t="e">
        <f t="shared" si="17"/>
        <v>#DIV/0!</v>
      </c>
      <c r="U45" s="85" t="e">
        <f t="shared" si="17"/>
        <v>#DIV/0!</v>
      </c>
      <c r="V45" s="85" t="e">
        <f t="shared" si="17"/>
        <v>#DIV/0!</v>
      </c>
      <c r="W45" s="85" t="e">
        <f t="shared" si="17"/>
        <v>#DIV/0!</v>
      </c>
      <c r="X45" s="85" t="e">
        <f t="shared" si="17"/>
        <v>#DIV/0!</v>
      </c>
      <c r="Y45" s="85" t="e">
        <f t="shared" si="17"/>
        <v>#DIV/0!</v>
      </c>
      <c r="Z45" s="85" t="e">
        <f t="shared" si="17"/>
        <v>#DIV/0!</v>
      </c>
      <c r="AA45" s="85" t="e">
        <f t="shared" si="17"/>
        <v>#DIV/0!</v>
      </c>
      <c r="AB45" s="85" t="e">
        <f t="shared" si="17"/>
        <v>#DIV/0!</v>
      </c>
      <c r="AC45" s="85" t="e">
        <f t="shared" si="17"/>
        <v>#DIV/0!</v>
      </c>
    </row>
    <row r="46" spans="2:32" x14ac:dyDescent="0.25">
      <c r="C46" s="54" t="s">
        <v>243</v>
      </c>
      <c r="D46" s="85" t="e">
        <f>1-D45</f>
        <v>#DIV/0!</v>
      </c>
      <c r="F46" s="85" t="e">
        <f>1-F45</f>
        <v>#DIV/0!</v>
      </c>
      <c r="G46" s="85" t="e">
        <f>1-G45</f>
        <v>#DIV/0!</v>
      </c>
      <c r="H46" s="85" t="e">
        <f t="shared" ref="H46:AC46" si="18">1-H45</f>
        <v>#DIV/0!</v>
      </c>
      <c r="I46" s="85" t="e">
        <f t="shared" si="18"/>
        <v>#DIV/0!</v>
      </c>
      <c r="J46" s="85" t="e">
        <f t="shared" si="18"/>
        <v>#DIV/0!</v>
      </c>
      <c r="K46" s="85" t="e">
        <f t="shared" si="18"/>
        <v>#DIV/0!</v>
      </c>
      <c r="L46" s="85" t="e">
        <f t="shared" si="18"/>
        <v>#DIV/0!</v>
      </c>
      <c r="M46" s="85" t="e">
        <f t="shared" si="18"/>
        <v>#DIV/0!</v>
      </c>
      <c r="N46" s="85" t="e">
        <f t="shared" si="18"/>
        <v>#DIV/0!</v>
      </c>
      <c r="O46" s="85" t="e">
        <f t="shared" si="18"/>
        <v>#DIV/0!</v>
      </c>
      <c r="P46" s="85" t="e">
        <f t="shared" si="18"/>
        <v>#DIV/0!</v>
      </c>
      <c r="Q46" s="85" t="e">
        <f t="shared" si="18"/>
        <v>#DIV/0!</v>
      </c>
      <c r="R46" s="85" t="e">
        <f t="shared" si="18"/>
        <v>#DIV/0!</v>
      </c>
      <c r="S46" s="85" t="e">
        <f t="shared" si="18"/>
        <v>#DIV/0!</v>
      </c>
      <c r="T46" s="85" t="e">
        <f t="shared" si="18"/>
        <v>#DIV/0!</v>
      </c>
      <c r="U46" s="85" t="e">
        <f t="shared" si="18"/>
        <v>#DIV/0!</v>
      </c>
      <c r="V46" s="85" t="e">
        <f t="shared" si="18"/>
        <v>#DIV/0!</v>
      </c>
      <c r="W46" s="85" t="e">
        <f t="shared" si="18"/>
        <v>#DIV/0!</v>
      </c>
      <c r="X46" s="85" t="e">
        <f t="shared" si="18"/>
        <v>#DIV/0!</v>
      </c>
      <c r="Y46" s="85" t="e">
        <f t="shared" si="18"/>
        <v>#DIV/0!</v>
      </c>
      <c r="Z46" s="85" t="e">
        <f t="shared" si="18"/>
        <v>#DIV/0!</v>
      </c>
      <c r="AA46" s="85" t="e">
        <f t="shared" si="18"/>
        <v>#DIV/0!</v>
      </c>
      <c r="AB46" s="85" t="e">
        <f t="shared" si="18"/>
        <v>#DIV/0!</v>
      </c>
      <c r="AC46" s="85" t="e">
        <f t="shared" si="18"/>
        <v>#DIV/0!</v>
      </c>
    </row>
    <row r="47" spans="2:32" x14ac:dyDescent="0.25">
      <c r="C47" s="54" t="s">
        <v>244</v>
      </c>
      <c r="D47" s="31" t="e">
        <f>IFERROR(D46,IF($C$1&lt;100,_xlfn.XLOOKUP(F28,$H$9:$J$9,$H$10:$J$10),_xlfn.XLOOKUP(F28,$H$9:$J$9,$H$14:$J$14)))</f>
        <v>#DIV/0!</v>
      </c>
      <c r="F47" s="31" t="str">
        <f>IFERROR(F46,"")</f>
        <v/>
      </c>
      <c r="G47" s="31" t="str">
        <f t="shared" ref="G47:AC47" si="19">IFERROR(G46,"")</f>
        <v/>
      </c>
      <c r="H47" s="31" t="str">
        <f t="shared" si="19"/>
        <v/>
      </c>
      <c r="I47" s="31" t="str">
        <f t="shared" si="19"/>
        <v/>
      </c>
      <c r="J47" s="31" t="str">
        <f t="shared" si="19"/>
        <v/>
      </c>
      <c r="K47" s="31" t="str">
        <f t="shared" si="19"/>
        <v/>
      </c>
      <c r="L47" s="31" t="str">
        <f t="shared" si="19"/>
        <v/>
      </c>
      <c r="M47" s="31" t="str">
        <f t="shared" si="19"/>
        <v/>
      </c>
      <c r="N47" s="31" t="str">
        <f t="shared" si="19"/>
        <v/>
      </c>
      <c r="O47" s="31" t="str">
        <f t="shared" si="19"/>
        <v/>
      </c>
      <c r="P47" s="31" t="str">
        <f t="shared" si="19"/>
        <v/>
      </c>
      <c r="Q47" s="31" t="str">
        <f t="shared" si="19"/>
        <v/>
      </c>
      <c r="R47" s="31" t="str">
        <f t="shared" si="19"/>
        <v/>
      </c>
      <c r="S47" s="31" t="str">
        <f t="shared" si="19"/>
        <v/>
      </c>
      <c r="T47" s="31" t="str">
        <f t="shared" si="19"/>
        <v/>
      </c>
      <c r="U47" s="31" t="str">
        <f t="shared" si="19"/>
        <v/>
      </c>
      <c r="V47" s="31" t="str">
        <f t="shared" si="19"/>
        <v/>
      </c>
      <c r="W47" s="31" t="str">
        <f t="shared" si="19"/>
        <v/>
      </c>
      <c r="X47" s="31" t="str">
        <f t="shared" si="19"/>
        <v/>
      </c>
      <c r="Y47" s="31" t="str">
        <f t="shared" si="19"/>
        <v/>
      </c>
      <c r="Z47" s="31" t="str">
        <f t="shared" si="19"/>
        <v/>
      </c>
      <c r="AA47" s="31" t="str">
        <f t="shared" si="19"/>
        <v/>
      </c>
      <c r="AB47" s="31" t="str">
        <f t="shared" si="19"/>
        <v/>
      </c>
      <c r="AC47" s="31" t="str">
        <f t="shared" si="19"/>
        <v/>
      </c>
    </row>
    <row r="48" spans="2:32" x14ac:dyDescent="0.25">
      <c r="B48" t="s">
        <v>77</v>
      </c>
      <c r="C48" s="54" t="s">
        <v>239</v>
      </c>
      <c r="D48" s="84" t="e">
        <f>$D$114</f>
        <v>#DIV/0!</v>
      </c>
      <c r="F48" s="84" t="e">
        <f>F114</f>
        <v>#DIV/0!</v>
      </c>
      <c r="G48" s="84" t="e">
        <f>G114</f>
        <v>#DIV/0!</v>
      </c>
      <c r="H48" s="84" t="e">
        <f t="shared" ref="H48:AC48" si="20">H114</f>
        <v>#DIV/0!</v>
      </c>
      <c r="I48" s="84" t="e">
        <f t="shared" si="20"/>
        <v>#DIV/0!</v>
      </c>
      <c r="J48" s="84" t="e">
        <f t="shared" si="20"/>
        <v>#DIV/0!</v>
      </c>
      <c r="K48" s="84" t="e">
        <f t="shared" si="20"/>
        <v>#DIV/0!</v>
      </c>
      <c r="L48" s="84" t="e">
        <f t="shared" si="20"/>
        <v>#DIV/0!</v>
      </c>
      <c r="M48" s="84" t="e">
        <f t="shared" si="20"/>
        <v>#DIV/0!</v>
      </c>
      <c r="N48" s="84" t="e">
        <f t="shared" si="20"/>
        <v>#DIV/0!</v>
      </c>
      <c r="O48" s="84" t="e">
        <f t="shared" si="20"/>
        <v>#DIV/0!</v>
      </c>
      <c r="P48" s="84" t="e">
        <f t="shared" si="20"/>
        <v>#DIV/0!</v>
      </c>
      <c r="Q48" s="84" t="e">
        <f t="shared" si="20"/>
        <v>#DIV/0!</v>
      </c>
      <c r="R48" s="84" t="e">
        <f t="shared" si="20"/>
        <v>#DIV/0!</v>
      </c>
      <c r="S48" s="84" t="e">
        <f t="shared" si="20"/>
        <v>#DIV/0!</v>
      </c>
      <c r="T48" s="84" t="e">
        <f t="shared" si="20"/>
        <v>#DIV/0!</v>
      </c>
      <c r="U48" s="84" t="e">
        <f t="shared" si="20"/>
        <v>#DIV/0!</v>
      </c>
      <c r="V48" s="84" t="e">
        <f t="shared" si="20"/>
        <v>#DIV/0!</v>
      </c>
      <c r="W48" s="84" t="e">
        <f t="shared" si="20"/>
        <v>#DIV/0!</v>
      </c>
      <c r="X48" s="84" t="e">
        <f t="shared" si="20"/>
        <v>#DIV/0!</v>
      </c>
      <c r="Y48" s="84" t="e">
        <f t="shared" si="20"/>
        <v>#DIV/0!</v>
      </c>
      <c r="Z48" s="84" t="e">
        <f t="shared" si="20"/>
        <v>#DIV/0!</v>
      </c>
      <c r="AA48" s="84" t="e">
        <f t="shared" si="20"/>
        <v>#DIV/0!</v>
      </c>
      <c r="AB48" s="84" t="e">
        <f t="shared" si="20"/>
        <v>#DIV/0!</v>
      </c>
      <c r="AC48" s="84" t="e">
        <f t="shared" si="20"/>
        <v>#DIV/0!</v>
      </c>
    </row>
    <row r="49" spans="2:29" x14ac:dyDescent="0.25">
      <c r="C49" s="54" t="s">
        <v>240</v>
      </c>
      <c r="D49" s="84" t="e">
        <f>$D$115</f>
        <v>#DIV/0!</v>
      </c>
      <c r="F49" s="84" t="e">
        <f>F115</f>
        <v>#DIV/0!</v>
      </c>
      <c r="G49" s="84" t="e">
        <f>G115</f>
        <v>#DIV/0!</v>
      </c>
      <c r="H49" s="84" t="e">
        <f t="shared" ref="H49:AC49" si="21">H115</f>
        <v>#DIV/0!</v>
      </c>
      <c r="I49" s="84" t="e">
        <f t="shared" si="21"/>
        <v>#DIV/0!</v>
      </c>
      <c r="J49" s="84" t="e">
        <f t="shared" si="21"/>
        <v>#DIV/0!</v>
      </c>
      <c r="K49" s="84" t="e">
        <f t="shared" si="21"/>
        <v>#DIV/0!</v>
      </c>
      <c r="L49" s="84" t="e">
        <f t="shared" si="21"/>
        <v>#DIV/0!</v>
      </c>
      <c r="M49" s="84" t="e">
        <f t="shared" si="21"/>
        <v>#DIV/0!</v>
      </c>
      <c r="N49" s="84" t="e">
        <f t="shared" si="21"/>
        <v>#DIV/0!</v>
      </c>
      <c r="O49" s="84" t="e">
        <f t="shared" si="21"/>
        <v>#DIV/0!</v>
      </c>
      <c r="P49" s="84" t="e">
        <f t="shared" si="21"/>
        <v>#DIV/0!</v>
      </c>
      <c r="Q49" s="84" t="e">
        <f t="shared" si="21"/>
        <v>#DIV/0!</v>
      </c>
      <c r="R49" s="84" t="e">
        <f t="shared" si="21"/>
        <v>#DIV/0!</v>
      </c>
      <c r="S49" s="84" t="e">
        <f t="shared" si="21"/>
        <v>#DIV/0!</v>
      </c>
      <c r="T49" s="84" t="e">
        <f t="shared" si="21"/>
        <v>#DIV/0!</v>
      </c>
      <c r="U49" s="84" t="e">
        <f t="shared" si="21"/>
        <v>#DIV/0!</v>
      </c>
      <c r="V49" s="84" t="e">
        <f t="shared" si="21"/>
        <v>#DIV/0!</v>
      </c>
      <c r="W49" s="84" t="e">
        <f t="shared" si="21"/>
        <v>#DIV/0!</v>
      </c>
      <c r="X49" s="84" t="e">
        <f t="shared" si="21"/>
        <v>#DIV/0!</v>
      </c>
      <c r="Y49" s="84" t="e">
        <f t="shared" si="21"/>
        <v>#DIV/0!</v>
      </c>
      <c r="Z49" s="84" t="e">
        <f t="shared" si="21"/>
        <v>#DIV/0!</v>
      </c>
      <c r="AA49" s="84" t="e">
        <f t="shared" si="21"/>
        <v>#DIV/0!</v>
      </c>
      <c r="AB49" s="84" t="e">
        <f t="shared" si="21"/>
        <v>#DIV/0!</v>
      </c>
      <c r="AC49" s="84" t="e">
        <f t="shared" si="21"/>
        <v>#DIV/0!</v>
      </c>
    </row>
    <row r="50" spans="2:29" x14ac:dyDescent="0.25">
      <c r="C50" s="54" t="s">
        <v>241</v>
      </c>
      <c r="D50" s="84" t="e">
        <f>D48-D49</f>
        <v>#DIV/0!</v>
      </c>
      <c r="F50" s="84" t="e">
        <f>F48-F49</f>
        <v>#DIV/0!</v>
      </c>
      <c r="G50" s="84" t="e">
        <f>G48-G49</f>
        <v>#DIV/0!</v>
      </c>
      <c r="H50" s="84" t="e">
        <f t="shared" ref="H50:AC50" si="22">H48-H49</f>
        <v>#DIV/0!</v>
      </c>
      <c r="I50" s="84" t="e">
        <f t="shared" si="22"/>
        <v>#DIV/0!</v>
      </c>
      <c r="J50" s="84" t="e">
        <f t="shared" si="22"/>
        <v>#DIV/0!</v>
      </c>
      <c r="K50" s="84" t="e">
        <f t="shared" si="22"/>
        <v>#DIV/0!</v>
      </c>
      <c r="L50" s="84" t="e">
        <f t="shared" si="22"/>
        <v>#DIV/0!</v>
      </c>
      <c r="M50" s="84" t="e">
        <f t="shared" si="22"/>
        <v>#DIV/0!</v>
      </c>
      <c r="N50" s="84" t="e">
        <f t="shared" si="22"/>
        <v>#DIV/0!</v>
      </c>
      <c r="O50" s="84" t="e">
        <f t="shared" si="22"/>
        <v>#DIV/0!</v>
      </c>
      <c r="P50" s="84" t="e">
        <f t="shared" si="22"/>
        <v>#DIV/0!</v>
      </c>
      <c r="Q50" s="84" t="e">
        <f t="shared" si="22"/>
        <v>#DIV/0!</v>
      </c>
      <c r="R50" s="84" t="e">
        <f t="shared" si="22"/>
        <v>#DIV/0!</v>
      </c>
      <c r="S50" s="84" t="e">
        <f t="shared" si="22"/>
        <v>#DIV/0!</v>
      </c>
      <c r="T50" s="84" t="e">
        <f t="shared" si="22"/>
        <v>#DIV/0!</v>
      </c>
      <c r="U50" s="84" t="e">
        <f t="shared" si="22"/>
        <v>#DIV/0!</v>
      </c>
      <c r="V50" s="84" t="e">
        <f t="shared" si="22"/>
        <v>#DIV/0!</v>
      </c>
      <c r="W50" s="84" t="e">
        <f t="shared" si="22"/>
        <v>#DIV/0!</v>
      </c>
      <c r="X50" s="84" t="e">
        <f t="shared" si="22"/>
        <v>#DIV/0!</v>
      </c>
      <c r="Y50" s="84" t="e">
        <f t="shared" si="22"/>
        <v>#DIV/0!</v>
      </c>
      <c r="Z50" s="84" t="e">
        <f t="shared" si="22"/>
        <v>#DIV/0!</v>
      </c>
      <c r="AA50" s="84" t="e">
        <f t="shared" si="22"/>
        <v>#DIV/0!</v>
      </c>
      <c r="AB50" s="84" t="e">
        <f t="shared" si="22"/>
        <v>#DIV/0!</v>
      </c>
      <c r="AC50" s="84" t="e">
        <f t="shared" si="22"/>
        <v>#DIV/0!</v>
      </c>
    </row>
    <row r="51" spans="2:29" x14ac:dyDescent="0.25">
      <c r="C51" s="54" t="s">
        <v>242</v>
      </c>
      <c r="D51" s="85" t="e">
        <f>D49/D48</f>
        <v>#DIV/0!</v>
      </c>
      <c r="F51" s="85" t="e">
        <f>F49/F48</f>
        <v>#DIV/0!</v>
      </c>
      <c r="G51" s="85" t="e">
        <f>G49/G48</f>
        <v>#DIV/0!</v>
      </c>
      <c r="H51" s="85" t="e">
        <f t="shared" ref="H51:AC51" si="23">H49/H48</f>
        <v>#DIV/0!</v>
      </c>
      <c r="I51" s="85" t="e">
        <f t="shared" si="23"/>
        <v>#DIV/0!</v>
      </c>
      <c r="J51" s="85" t="e">
        <f t="shared" si="23"/>
        <v>#DIV/0!</v>
      </c>
      <c r="K51" s="85" t="e">
        <f t="shared" si="23"/>
        <v>#DIV/0!</v>
      </c>
      <c r="L51" s="85" t="e">
        <f t="shared" si="23"/>
        <v>#DIV/0!</v>
      </c>
      <c r="M51" s="85" t="e">
        <f t="shared" si="23"/>
        <v>#DIV/0!</v>
      </c>
      <c r="N51" s="85" t="e">
        <f t="shared" si="23"/>
        <v>#DIV/0!</v>
      </c>
      <c r="O51" s="85" t="e">
        <f t="shared" si="23"/>
        <v>#DIV/0!</v>
      </c>
      <c r="P51" s="85" t="e">
        <f t="shared" si="23"/>
        <v>#DIV/0!</v>
      </c>
      <c r="Q51" s="85" t="e">
        <f t="shared" si="23"/>
        <v>#DIV/0!</v>
      </c>
      <c r="R51" s="85" t="e">
        <f t="shared" si="23"/>
        <v>#DIV/0!</v>
      </c>
      <c r="S51" s="85" t="e">
        <f t="shared" si="23"/>
        <v>#DIV/0!</v>
      </c>
      <c r="T51" s="85" t="e">
        <f t="shared" si="23"/>
        <v>#DIV/0!</v>
      </c>
      <c r="U51" s="85" t="e">
        <f t="shared" si="23"/>
        <v>#DIV/0!</v>
      </c>
      <c r="V51" s="85" t="e">
        <f t="shared" si="23"/>
        <v>#DIV/0!</v>
      </c>
      <c r="W51" s="85" t="e">
        <f t="shared" si="23"/>
        <v>#DIV/0!</v>
      </c>
      <c r="X51" s="85" t="e">
        <f t="shared" si="23"/>
        <v>#DIV/0!</v>
      </c>
      <c r="Y51" s="85" t="e">
        <f t="shared" si="23"/>
        <v>#DIV/0!</v>
      </c>
      <c r="Z51" s="85" t="e">
        <f t="shared" si="23"/>
        <v>#DIV/0!</v>
      </c>
      <c r="AA51" s="85" t="e">
        <f t="shared" si="23"/>
        <v>#DIV/0!</v>
      </c>
      <c r="AB51" s="85" t="e">
        <f t="shared" si="23"/>
        <v>#DIV/0!</v>
      </c>
      <c r="AC51" s="85" t="e">
        <f t="shared" si="23"/>
        <v>#DIV/0!</v>
      </c>
    </row>
    <row r="52" spans="2:29" x14ac:dyDescent="0.25">
      <c r="C52" s="54" t="s">
        <v>243</v>
      </c>
      <c r="D52" s="85" t="e">
        <f>1-D51</f>
        <v>#DIV/0!</v>
      </c>
      <c r="F52" s="85" t="e">
        <f>1-F51</f>
        <v>#DIV/0!</v>
      </c>
      <c r="G52" s="85" t="e">
        <f>1-G51</f>
        <v>#DIV/0!</v>
      </c>
      <c r="H52" s="85" t="e">
        <f t="shared" ref="H52:AC52" si="24">1-H51</f>
        <v>#DIV/0!</v>
      </c>
      <c r="I52" s="85" t="e">
        <f t="shared" si="24"/>
        <v>#DIV/0!</v>
      </c>
      <c r="J52" s="85" t="e">
        <f t="shared" si="24"/>
        <v>#DIV/0!</v>
      </c>
      <c r="K52" s="85" t="e">
        <f t="shared" si="24"/>
        <v>#DIV/0!</v>
      </c>
      <c r="L52" s="85" t="e">
        <f t="shared" si="24"/>
        <v>#DIV/0!</v>
      </c>
      <c r="M52" s="85" t="e">
        <f t="shared" si="24"/>
        <v>#DIV/0!</v>
      </c>
      <c r="N52" s="85" t="e">
        <f t="shared" si="24"/>
        <v>#DIV/0!</v>
      </c>
      <c r="O52" s="85" t="e">
        <f t="shared" si="24"/>
        <v>#DIV/0!</v>
      </c>
      <c r="P52" s="85" t="e">
        <f t="shared" si="24"/>
        <v>#DIV/0!</v>
      </c>
      <c r="Q52" s="85" t="e">
        <f t="shared" si="24"/>
        <v>#DIV/0!</v>
      </c>
      <c r="R52" s="85" t="e">
        <f t="shared" si="24"/>
        <v>#DIV/0!</v>
      </c>
      <c r="S52" s="85" t="e">
        <f t="shared" si="24"/>
        <v>#DIV/0!</v>
      </c>
      <c r="T52" s="85" t="e">
        <f t="shared" si="24"/>
        <v>#DIV/0!</v>
      </c>
      <c r="U52" s="85" t="e">
        <f t="shared" si="24"/>
        <v>#DIV/0!</v>
      </c>
      <c r="V52" s="85" t="e">
        <f t="shared" si="24"/>
        <v>#DIV/0!</v>
      </c>
      <c r="W52" s="85" t="e">
        <f t="shared" si="24"/>
        <v>#DIV/0!</v>
      </c>
      <c r="X52" s="85" t="e">
        <f t="shared" si="24"/>
        <v>#DIV/0!</v>
      </c>
      <c r="Y52" s="85" t="e">
        <f t="shared" si="24"/>
        <v>#DIV/0!</v>
      </c>
      <c r="Z52" s="85" t="e">
        <f t="shared" si="24"/>
        <v>#DIV/0!</v>
      </c>
      <c r="AA52" s="85" t="e">
        <f t="shared" si="24"/>
        <v>#DIV/0!</v>
      </c>
      <c r="AB52" s="85" t="e">
        <f t="shared" si="24"/>
        <v>#DIV/0!</v>
      </c>
      <c r="AC52" s="85" t="e">
        <f t="shared" si="24"/>
        <v>#DIV/0!</v>
      </c>
    </row>
    <row r="53" spans="2:29" x14ac:dyDescent="0.25">
      <c r="C53" s="54" t="s">
        <v>244</v>
      </c>
      <c r="D53" s="31" t="e">
        <f>D52</f>
        <v>#DIV/0!</v>
      </c>
      <c r="F53" s="31" t="str">
        <f>IFERROR(F52,"")</f>
        <v/>
      </c>
      <c r="G53" s="31" t="str">
        <f t="shared" ref="G53:AC53" si="25">IFERROR(G52,"")</f>
        <v/>
      </c>
      <c r="H53" s="31" t="str">
        <f t="shared" si="25"/>
        <v/>
      </c>
      <c r="I53" s="31" t="str">
        <f t="shared" si="25"/>
        <v/>
      </c>
      <c r="J53" s="31" t="str">
        <f t="shared" si="25"/>
        <v/>
      </c>
      <c r="K53" s="31" t="str">
        <f t="shared" si="25"/>
        <v/>
      </c>
      <c r="L53" s="31" t="str">
        <f t="shared" si="25"/>
        <v/>
      </c>
      <c r="M53" s="31" t="str">
        <f t="shared" si="25"/>
        <v/>
      </c>
      <c r="N53" s="31" t="str">
        <f t="shared" si="25"/>
        <v/>
      </c>
      <c r="O53" s="31" t="str">
        <f t="shared" si="25"/>
        <v/>
      </c>
      <c r="P53" s="31" t="str">
        <f t="shared" si="25"/>
        <v/>
      </c>
      <c r="Q53" s="31" t="str">
        <f t="shared" si="25"/>
        <v/>
      </c>
      <c r="R53" s="31" t="str">
        <f t="shared" si="25"/>
        <v/>
      </c>
      <c r="S53" s="31" t="str">
        <f t="shared" si="25"/>
        <v/>
      </c>
      <c r="T53" s="31" t="str">
        <f t="shared" si="25"/>
        <v/>
      </c>
      <c r="U53" s="31" t="str">
        <f t="shared" si="25"/>
        <v/>
      </c>
      <c r="V53" s="31" t="str">
        <f t="shared" si="25"/>
        <v/>
      </c>
      <c r="W53" s="31" t="str">
        <f t="shared" si="25"/>
        <v/>
      </c>
      <c r="X53" s="31" t="str">
        <f t="shared" si="25"/>
        <v/>
      </c>
      <c r="Y53" s="31" t="str">
        <f t="shared" si="25"/>
        <v/>
      </c>
      <c r="Z53" s="31" t="str">
        <f t="shared" si="25"/>
        <v/>
      </c>
      <c r="AA53" s="31" t="str">
        <f t="shared" si="25"/>
        <v/>
      </c>
      <c r="AB53" s="31" t="str">
        <f t="shared" si="25"/>
        <v/>
      </c>
      <c r="AC53" s="31" t="str">
        <f t="shared" si="25"/>
        <v/>
      </c>
    </row>
    <row r="54" spans="2:29" x14ac:dyDescent="0.25">
      <c r="B54" t="s">
        <v>78</v>
      </c>
      <c r="C54" s="54" t="s">
        <v>241</v>
      </c>
      <c r="D54" s="84" t="e">
        <f>$D$297</f>
        <v>#DIV/0!</v>
      </c>
      <c r="F54" s="84" t="e">
        <f>F297</f>
        <v>#DIV/0!</v>
      </c>
      <c r="G54" s="84" t="e">
        <f>G297</f>
        <v>#DIV/0!</v>
      </c>
      <c r="H54" s="84" t="e">
        <f t="shared" ref="H54:AC54" si="26">H297</f>
        <v>#DIV/0!</v>
      </c>
      <c r="I54" s="84" t="e">
        <f t="shared" si="26"/>
        <v>#DIV/0!</v>
      </c>
      <c r="J54" s="84" t="e">
        <f t="shared" si="26"/>
        <v>#DIV/0!</v>
      </c>
      <c r="K54" s="84" t="e">
        <f t="shared" si="26"/>
        <v>#DIV/0!</v>
      </c>
      <c r="L54" s="84" t="e">
        <f t="shared" si="26"/>
        <v>#DIV/0!</v>
      </c>
      <c r="M54" s="84" t="e">
        <f t="shared" si="26"/>
        <v>#DIV/0!</v>
      </c>
      <c r="N54" s="84" t="e">
        <f t="shared" si="26"/>
        <v>#DIV/0!</v>
      </c>
      <c r="O54" s="84" t="e">
        <f t="shared" si="26"/>
        <v>#DIV/0!</v>
      </c>
      <c r="P54" s="84" t="e">
        <f t="shared" si="26"/>
        <v>#DIV/0!</v>
      </c>
      <c r="Q54" s="84" t="e">
        <f t="shared" si="26"/>
        <v>#DIV/0!</v>
      </c>
      <c r="R54" s="84" t="e">
        <f t="shared" si="26"/>
        <v>#DIV/0!</v>
      </c>
      <c r="S54" s="84" t="e">
        <f t="shared" si="26"/>
        <v>#DIV/0!</v>
      </c>
      <c r="T54" s="84" t="e">
        <f t="shared" si="26"/>
        <v>#DIV/0!</v>
      </c>
      <c r="U54" s="84" t="e">
        <f t="shared" si="26"/>
        <v>#DIV/0!</v>
      </c>
      <c r="V54" s="84" t="e">
        <f t="shared" si="26"/>
        <v>#DIV/0!</v>
      </c>
      <c r="W54" s="84" t="e">
        <f t="shared" si="26"/>
        <v>#DIV/0!</v>
      </c>
      <c r="X54" s="84" t="e">
        <f t="shared" si="26"/>
        <v>#DIV/0!</v>
      </c>
      <c r="Y54" s="84" t="e">
        <f t="shared" si="26"/>
        <v>#DIV/0!</v>
      </c>
      <c r="Z54" s="84" t="e">
        <f t="shared" si="26"/>
        <v>#DIV/0!</v>
      </c>
      <c r="AA54" s="84" t="e">
        <f t="shared" si="26"/>
        <v>#DIV/0!</v>
      </c>
      <c r="AB54" s="84" t="e">
        <f t="shared" si="26"/>
        <v>#DIV/0!</v>
      </c>
      <c r="AC54" s="84" t="e">
        <f t="shared" si="26"/>
        <v>#DIV/0!</v>
      </c>
    </row>
    <row r="55" spans="2:29" x14ac:dyDescent="0.25">
      <c r="C55" s="54" t="s">
        <v>242</v>
      </c>
      <c r="D55" s="102" t="e">
        <f>$D$299</f>
        <v>#DIV/0!</v>
      </c>
      <c r="F55" s="102" t="e">
        <f>F299</f>
        <v>#DIV/0!</v>
      </c>
      <c r="G55" s="102" t="e">
        <f>G299</f>
        <v>#DIV/0!</v>
      </c>
      <c r="H55" s="102" t="e">
        <f t="shared" ref="H55:AC55" si="27">H299</f>
        <v>#DIV/0!</v>
      </c>
      <c r="I55" s="102" t="e">
        <f t="shared" si="27"/>
        <v>#DIV/0!</v>
      </c>
      <c r="J55" s="102" t="e">
        <f t="shared" si="27"/>
        <v>#DIV/0!</v>
      </c>
      <c r="K55" s="102" t="e">
        <f t="shared" si="27"/>
        <v>#DIV/0!</v>
      </c>
      <c r="L55" s="102" t="e">
        <f t="shared" si="27"/>
        <v>#DIV/0!</v>
      </c>
      <c r="M55" s="102" t="e">
        <f t="shared" si="27"/>
        <v>#DIV/0!</v>
      </c>
      <c r="N55" s="102" t="e">
        <f t="shared" si="27"/>
        <v>#DIV/0!</v>
      </c>
      <c r="O55" s="102" t="e">
        <f t="shared" si="27"/>
        <v>#DIV/0!</v>
      </c>
      <c r="P55" s="102" t="e">
        <f t="shared" si="27"/>
        <v>#DIV/0!</v>
      </c>
      <c r="Q55" s="102" t="e">
        <f t="shared" si="27"/>
        <v>#DIV/0!</v>
      </c>
      <c r="R55" s="102" t="e">
        <f t="shared" si="27"/>
        <v>#DIV/0!</v>
      </c>
      <c r="S55" s="102" t="e">
        <f t="shared" si="27"/>
        <v>#DIV/0!</v>
      </c>
      <c r="T55" s="102" t="e">
        <f t="shared" si="27"/>
        <v>#DIV/0!</v>
      </c>
      <c r="U55" s="102" t="e">
        <f t="shared" si="27"/>
        <v>#DIV/0!</v>
      </c>
      <c r="V55" s="102" t="e">
        <f t="shared" si="27"/>
        <v>#DIV/0!</v>
      </c>
      <c r="W55" s="102" t="e">
        <f t="shared" si="27"/>
        <v>#DIV/0!</v>
      </c>
      <c r="X55" s="102" t="e">
        <f t="shared" si="27"/>
        <v>#DIV/0!</v>
      </c>
      <c r="Y55" s="102" t="e">
        <f t="shared" si="27"/>
        <v>#DIV/0!</v>
      </c>
      <c r="Z55" s="102" t="e">
        <f t="shared" si="27"/>
        <v>#DIV/0!</v>
      </c>
      <c r="AA55" s="102" t="e">
        <f t="shared" si="27"/>
        <v>#DIV/0!</v>
      </c>
      <c r="AB55" s="102" t="e">
        <f t="shared" si="27"/>
        <v>#DIV/0!</v>
      </c>
      <c r="AC55" s="102" t="e">
        <f t="shared" si="27"/>
        <v>#DIV/0!</v>
      </c>
    </row>
    <row r="56" spans="2:29" x14ac:dyDescent="0.25">
      <c r="C56" s="54" t="s">
        <v>243</v>
      </c>
      <c r="D56" s="85" t="e">
        <f>1-D55</f>
        <v>#DIV/0!</v>
      </c>
      <c r="F56" s="85" t="e">
        <f>1-F55</f>
        <v>#DIV/0!</v>
      </c>
      <c r="G56" s="85" t="e">
        <f t="shared" ref="G56:AC56" si="28">1-G55</f>
        <v>#DIV/0!</v>
      </c>
      <c r="H56" s="85" t="e">
        <f t="shared" si="28"/>
        <v>#DIV/0!</v>
      </c>
      <c r="I56" s="85" t="e">
        <f t="shared" si="28"/>
        <v>#DIV/0!</v>
      </c>
      <c r="J56" s="85" t="e">
        <f t="shared" si="28"/>
        <v>#DIV/0!</v>
      </c>
      <c r="K56" s="85" t="e">
        <f t="shared" si="28"/>
        <v>#DIV/0!</v>
      </c>
      <c r="L56" s="85" t="e">
        <f t="shared" si="28"/>
        <v>#DIV/0!</v>
      </c>
      <c r="M56" s="85" t="e">
        <f t="shared" si="28"/>
        <v>#DIV/0!</v>
      </c>
      <c r="N56" s="85" t="e">
        <f t="shared" si="28"/>
        <v>#DIV/0!</v>
      </c>
      <c r="O56" s="85" t="e">
        <f t="shared" si="28"/>
        <v>#DIV/0!</v>
      </c>
      <c r="P56" s="85" t="e">
        <f t="shared" si="28"/>
        <v>#DIV/0!</v>
      </c>
      <c r="Q56" s="85" t="e">
        <f t="shared" si="28"/>
        <v>#DIV/0!</v>
      </c>
      <c r="R56" s="85" t="e">
        <f t="shared" si="28"/>
        <v>#DIV/0!</v>
      </c>
      <c r="S56" s="85" t="e">
        <f t="shared" si="28"/>
        <v>#DIV/0!</v>
      </c>
      <c r="T56" s="85" t="e">
        <f t="shared" si="28"/>
        <v>#DIV/0!</v>
      </c>
      <c r="U56" s="85" t="e">
        <f t="shared" si="28"/>
        <v>#DIV/0!</v>
      </c>
      <c r="V56" s="85" t="e">
        <f t="shared" si="28"/>
        <v>#DIV/0!</v>
      </c>
      <c r="W56" s="85" t="e">
        <f t="shared" si="28"/>
        <v>#DIV/0!</v>
      </c>
      <c r="X56" s="85" t="e">
        <f t="shared" si="28"/>
        <v>#DIV/0!</v>
      </c>
      <c r="Y56" s="85" t="e">
        <f t="shared" si="28"/>
        <v>#DIV/0!</v>
      </c>
      <c r="Z56" s="85" t="e">
        <f t="shared" si="28"/>
        <v>#DIV/0!</v>
      </c>
      <c r="AA56" s="85" t="e">
        <f t="shared" si="28"/>
        <v>#DIV/0!</v>
      </c>
      <c r="AB56" s="85" t="e">
        <f t="shared" si="28"/>
        <v>#DIV/0!</v>
      </c>
      <c r="AC56" s="85" t="e">
        <f t="shared" si="28"/>
        <v>#DIV/0!</v>
      </c>
    </row>
    <row r="57" spans="2:29" x14ac:dyDescent="0.25">
      <c r="C57" s="54" t="s">
        <v>244</v>
      </c>
      <c r="D57" s="31" t="e">
        <f>D56</f>
        <v>#DIV/0!</v>
      </c>
      <c r="F57" s="31" t="str">
        <f>IFERROR(F56,"")</f>
        <v/>
      </c>
      <c r="G57" s="31" t="str">
        <f t="shared" ref="G57:AC57" si="29">IFERROR(G56,"")</f>
        <v/>
      </c>
      <c r="H57" s="31" t="str">
        <f t="shared" si="29"/>
        <v/>
      </c>
      <c r="I57" s="31" t="str">
        <f t="shared" si="29"/>
        <v/>
      </c>
      <c r="J57" s="31" t="str">
        <f t="shared" si="29"/>
        <v/>
      </c>
      <c r="K57" s="31" t="str">
        <f t="shared" si="29"/>
        <v/>
      </c>
      <c r="L57" s="31" t="str">
        <f t="shared" si="29"/>
        <v/>
      </c>
      <c r="M57" s="31" t="str">
        <f t="shared" si="29"/>
        <v/>
      </c>
      <c r="N57" s="31" t="str">
        <f t="shared" si="29"/>
        <v/>
      </c>
      <c r="O57" s="31" t="str">
        <f t="shared" si="29"/>
        <v/>
      </c>
      <c r="P57" s="31" t="str">
        <f t="shared" si="29"/>
        <v/>
      </c>
      <c r="Q57" s="31" t="str">
        <f t="shared" si="29"/>
        <v/>
      </c>
      <c r="R57" s="31" t="str">
        <f t="shared" si="29"/>
        <v/>
      </c>
      <c r="S57" s="31" t="str">
        <f t="shared" si="29"/>
        <v/>
      </c>
      <c r="T57" s="31" t="str">
        <f t="shared" si="29"/>
        <v/>
      </c>
      <c r="U57" s="31" t="str">
        <f t="shared" si="29"/>
        <v/>
      </c>
      <c r="V57" s="31" t="str">
        <f t="shared" si="29"/>
        <v/>
      </c>
      <c r="W57" s="31" t="str">
        <f t="shared" si="29"/>
        <v/>
      </c>
      <c r="X57" s="31" t="str">
        <f t="shared" si="29"/>
        <v/>
      </c>
      <c r="Y57" s="31" t="str">
        <f t="shared" si="29"/>
        <v/>
      </c>
      <c r="Z57" s="31" t="str">
        <f t="shared" si="29"/>
        <v/>
      </c>
      <c r="AA57" s="31" t="str">
        <f t="shared" si="29"/>
        <v/>
      </c>
      <c r="AB57" s="31" t="str">
        <f t="shared" si="29"/>
        <v/>
      </c>
      <c r="AC57" s="31" t="str">
        <f t="shared" si="29"/>
        <v/>
      </c>
    </row>
    <row r="58" spans="2:29" x14ac:dyDescent="0.25">
      <c r="B58" t="s">
        <v>245</v>
      </c>
      <c r="D58" s="31" t="e">
        <f>D57+D53+D47</f>
        <v>#DIV/0!</v>
      </c>
      <c r="F58" s="31" t="e">
        <f>1-((1-F47)*(1-F53)*(1-F57))</f>
        <v>#VALUE!</v>
      </c>
      <c r="G58" s="31" t="e">
        <f t="shared" ref="G58:AC58" si="30">1-((1-G47)*(1-G53)*(1-G57))</f>
        <v>#VALUE!</v>
      </c>
      <c r="H58" s="31" t="e">
        <f t="shared" si="30"/>
        <v>#VALUE!</v>
      </c>
      <c r="I58" s="31" t="e">
        <f t="shared" si="30"/>
        <v>#VALUE!</v>
      </c>
      <c r="J58" s="31" t="e">
        <f t="shared" si="30"/>
        <v>#VALUE!</v>
      </c>
      <c r="K58" s="31" t="e">
        <f t="shared" si="30"/>
        <v>#VALUE!</v>
      </c>
      <c r="L58" s="31" t="e">
        <f t="shared" si="30"/>
        <v>#VALUE!</v>
      </c>
      <c r="M58" s="31" t="e">
        <f t="shared" si="30"/>
        <v>#VALUE!</v>
      </c>
      <c r="N58" s="31" t="e">
        <f t="shared" si="30"/>
        <v>#VALUE!</v>
      </c>
      <c r="O58" s="31" t="e">
        <f t="shared" si="30"/>
        <v>#VALUE!</v>
      </c>
      <c r="P58" s="31" t="e">
        <f t="shared" si="30"/>
        <v>#VALUE!</v>
      </c>
      <c r="Q58" s="31" t="e">
        <f t="shared" si="30"/>
        <v>#VALUE!</v>
      </c>
      <c r="R58" s="31" t="e">
        <f t="shared" si="30"/>
        <v>#VALUE!</v>
      </c>
      <c r="S58" s="31" t="e">
        <f t="shared" si="30"/>
        <v>#VALUE!</v>
      </c>
      <c r="T58" s="31" t="e">
        <f t="shared" si="30"/>
        <v>#VALUE!</v>
      </c>
      <c r="U58" s="31" t="e">
        <f t="shared" si="30"/>
        <v>#VALUE!</v>
      </c>
      <c r="V58" s="31" t="e">
        <f t="shared" si="30"/>
        <v>#VALUE!</v>
      </c>
      <c r="W58" s="31" t="e">
        <f t="shared" si="30"/>
        <v>#VALUE!</v>
      </c>
      <c r="X58" s="31" t="e">
        <f t="shared" si="30"/>
        <v>#VALUE!</v>
      </c>
      <c r="Y58" s="31" t="e">
        <f t="shared" si="30"/>
        <v>#VALUE!</v>
      </c>
      <c r="Z58" s="31" t="e">
        <f t="shared" si="30"/>
        <v>#VALUE!</v>
      </c>
      <c r="AA58" s="31" t="e">
        <f t="shared" si="30"/>
        <v>#VALUE!</v>
      </c>
      <c r="AB58" s="31" t="e">
        <f t="shared" si="30"/>
        <v>#VALUE!</v>
      </c>
      <c r="AC58" s="31" t="e">
        <f t="shared" si="30"/>
        <v>#VALUE!</v>
      </c>
    </row>
    <row r="59" spans="2:29" x14ac:dyDescent="0.25">
      <c r="B59" s="1" t="s">
        <v>246</v>
      </c>
    </row>
    <row r="60" spans="2:29" x14ac:dyDescent="0.25">
      <c r="B60" t="s">
        <v>238</v>
      </c>
      <c r="C60" s="54"/>
    </row>
    <row r="61" spans="2:29" x14ac:dyDescent="0.25">
      <c r="B61" t="s">
        <v>168</v>
      </c>
      <c r="C61" s="54" t="s">
        <v>239</v>
      </c>
      <c r="D61" s="84" t="e">
        <f>$D$179</f>
        <v>#DIV/0!</v>
      </c>
      <c r="F61" s="84" t="e">
        <f>F179</f>
        <v>#DIV/0!</v>
      </c>
      <c r="G61" s="84" t="e">
        <f>G179</f>
        <v>#DIV/0!</v>
      </c>
      <c r="H61" s="84" t="e">
        <f t="shared" ref="H61:AC61" si="31">H179</f>
        <v>#DIV/0!</v>
      </c>
      <c r="I61" s="84" t="e">
        <f t="shared" si="31"/>
        <v>#DIV/0!</v>
      </c>
      <c r="J61" s="84" t="e">
        <f t="shared" si="31"/>
        <v>#DIV/0!</v>
      </c>
      <c r="K61" s="84" t="e">
        <f t="shared" si="31"/>
        <v>#DIV/0!</v>
      </c>
      <c r="L61" s="84" t="e">
        <f t="shared" si="31"/>
        <v>#DIV/0!</v>
      </c>
      <c r="M61" s="84" t="e">
        <f t="shared" si="31"/>
        <v>#DIV/0!</v>
      </c>
      <c r="N61" s="84" t="e">
        <f t="shared" si="31"/>
        <v>#DIV/0!</v>
      </c>
      <c r="O61" s="84" t="e">
        <f t="shared" si="31"/>
        <v>#DIV/0!</v>
      </c>
      <c r="P61" s="84" t="e">
        <f t="shared" si="31"/>
        <v>#DIV/0!</v>
      </c>
      <c r="Q61" s="84" t="e">
        <f t="shared" si="31"/>
        <v>#DIV/0!</v>
      </c>
      <c r="R61" s="84" t="e">
        <f t="shared" si="31"/>
        <v>#DIV/0!</v>
      </c>
      <c r="S61" s="84" t="e">
        <f t="shared" si="31"/>
        <v>#DIV/0!</v>
      </c>
      <c r="T61" s="84" t="e">
        <f t="shared" si="31"/>
        <v>#DIV/0!</v>
      </c>
      <c r="U61" s="84" t="e">
        <f t="shared" si="31"/>
        <v>#DIV/0!</v>
      </c>
      <c r="V61" s="84" t="e">
        <f t="shared" si="31"/>
        <v>#DIV/0!</v>
      </c>
      <c r="W61" s="84" t="e">
        <f t="shared" si="31"/>
        <v>#DIV/0!</v>
      </c>
      <c r="X61" s="84" t="e">
        <f t="shared" si="31"/>
        <v>#DIV/0!</v>
      </c>
      <c r="Y61" s="84" t="e">
        <f t="shared" si="31"/>
        <v>#DIV/0!</v>
      </c>
      <c r="Z61" s="84" t="e">
        <f t="shared" si="31"/>
        <v>#DIV/0!</v>
      </c>
      <c r="AA61" s="84" t="e">
        <f t="shared" si="31"/>
        <v>#DIV/0!</v>
      </c>
      <c r="AB61" s="84" t="e">
        <f t="shared" si="31"/>
        <v>#DIV/0!</v>
      </c>
      <c r="AC61" s="84" t="e">
        <f t="shared" si="31"/>
        <v>#DIV/0!</v>
      </c>
    </row>
    <row r="62" spans="2:29" x14ac:dyDescent="0.25">
      <c r="C62" s="54" t="s">
        <v>240</v>
      </c>
      <c r="D62" s="84" t="e">
        <f>$D$180</f>
        <v>#DIV/0!</v>
      </c>
      <c r="F62" s="84" t="e">
        <f>F180</f>
        <v>#DIV/0!</v>
      </c>
      <c r="G62" s="84" t="e">
        <f>G180</f>
        <v>#DIV/0!</v>
      </c>
      <c r="H62" s="84" t="e">
        <f t="shared" ref="H62:AC62" si="32">H180</f>
        <v>#DIV/0!</v>
      </c>
      <c r="I62" s="84" t="e">
        <f t="shared" si="32"/>
        <v>#DIV/0!</v>
      </c>
      <c r="J62" s="84" t="e">
        <f t="shared" si="32"/>
        <v>#DIV/0!</v>
      </c>
      <c r="K62" s="84" t="e">
        <f t="shared" si="32"/>
        <v>#DIV/0!</v>
      </c>
      <c r="L62" s="84" t="e">
        <f t="shared" si="32"/>
        <v>#DIV/0!</v>
      </c>
      <c r="M62" s="84" t="e">
        <f t="shared" si="32"/>
        <v>#DIV/0!</v>
      </c>
      <c r="N62" s="84" t="e">
        <f t="shared" si="32"/>
        <v>#DIV/0!</v>
      </c>
      <c r="O62" s="84" t="e">
        <f t="shared" si="32"/>
        <v>#DIV/0!</v>
      </c>
      <c r="P62" s="84" t="e">
        <f t="shared" si="32"/>
        <v>#DIV/0!</v>
      </c>
      <c r="Q62" s="84" t="e">
        <f t="shared" si="32"/>
        <v>#DIV/0!</v>
      </c>
      <c r="R62" s="84" t="e">
        <f t="shared" si="32"/>
        <v>#DIV/0!</v>
      </c>
      <c r="S62" s="84" t="e">
        <f t="shared" si="32"/>
        <v>#DIV/0!</v>
      </c>
      <c r="T62" s="84" t="e">
        <f t="shared" si="32"/>
        <v>#DIV/0!</v>
      </c>
      <c r="U62" s="84" t="e">
        <f t="shared" si="32"/>
        <v>#DIV/0!</v>
      </c>
      <c r="V62" s="84" t="e">
        <f t="shared" si="32"/>
        <v>#DIV/0!</v>
      </c>
      <c r="W62" s="84" t="e">
        <f t="shared" si="32"/>
        <v>#DIV/0!</v>
      </c>
      <c r="X62" s="84" t="e">
        <f t="shared" si="32"/>
        <v>#DIV/0!</v>
      </c>
      <c r="Y62" s="84" t="e">
        <f t="shared" si="32"/>
        <v>#DIV/0!</v>
      </c>
      <c r="Z62" s="84" t="e">
        <f t="shared" si="32"/>
        <v>#DIV/0!</v>
      </c>
      <c r="AA62" s="84" t="e">
        <f t="shared" si="32"/>
        <v>#DIV/0!</v>
      </c>
      <c r="AB62" s="84" t="e">
        <f t="shared" si="32"/>
        <v>#DIV/0!</v>
      </c>
      <c r="AC62" s="84" t="e">
        <f t="shared" si="32"/>
        <v>#DIV/0!</v>
      </c>
    </row>
    <row r="63" spans="2:29" x14ac:dyDescent="0.25">
      <c r="C63" s="54" t="s">
        <v>241</v>
      </c>
      <c r="D63" s="84" t="e">
        <f>D61-D62</f>
        <v>#DIV/0!</v>
      </c>
      <c r="F63" s="84" t="e">
        <f>F61-F62</f>
        <v>#DIV/0!</v>
      </c>
      <c r="G63" s="84" t="e">
        <f>G61-G62</f>
        <v>#DIV/0!</v>
      </c>
      <c r="H63" s="84" t="e">
        <f t="shared" ref="H63:AC63" si="33">H61-H62</f>
        <v>#DIV/0!</v>
      </c>
      <c r="I63" s="84" t="e">
        <f t="shared" si="33"/>
        <v>#DIV/0!</v>
      </c>
      <c r="J63" s="84" t="e">
        <f t="shared" si="33"/>
        <v>#DIV/0!</v>
      </c>
      <c r="K63" s="84" t="e">
        <f t="shared" si="33"/>
        <v>#DIV/0!</v>
      </c>
      <c r="L63" s="84" t="e">
        <f t="shared" si="33"/>
        <v>#DIV/0!</v>
      </c>
      <c r="M63" s="84" t="e">
        <f t="shared" si="33"/>
        <v>#DIV/0!</v>
      </c>
      <c r="N63" s="84" t="e">
        <f t="shared" si="33"/>
        <v>#DIV/0!</v>
      </c>
      <c r="O63" s="84" t="e">
        <f t="shared" si="33"/>
        <v>#DIV/0!</v>
      </c>
      <c r="P63" s="84" t="e">
        <f t="shared" si="33"/>
        <v>#DIV/0!</v>
      </c>
      <c r="Q63" s="84" t="e">
        <f t="shared" si="33"/>
        <v>#DIV/0!</v>
      </c>
      <c r="R63" s="84" t="e">
        <f t="shared" si="33"/>
        <v>#DIV/0!</v>
      </c>
      <c r="S63" s="84" t="e">
        <f t="shared" si="33"/>
        <v>#DIV/0!</v>
      </c>
      <c r="T63" s="84" t="e">
        <f t="shared" si="33"/>
        <v>#DIV/0!</v>
      </c>
      <c r="U63" s="84" t="e">
        <f t="shared" si="33"/>
        <v>#DIV/0!</v>
      </c>
      <c r="V63" s="84" t="e">
        <f t="shared" si="33"/>
        <v>#DIV/0!</v>
      </c>
      <c r="W63" s="84" t="e">
        <f t="shared" si="33"/>
        <v>#DIV/0!</v>
      </c>
      <c r="X63" s="84" t="e">
        <f t="shared" si="33"/>
        <v>#DIV/0!</v>
      </c>
      <c r="Y63" s="84" t="e">
        <f t="shared" si="33"/>
        <v>#DIV/0!</v>
      </c>
      <c r="Z63" s="84" t="e">
        <f t="shared" si="33"/>
        <v>#DIV/0!</v>
      </c>
      <c r="AA63" s="84" t="e">
        <f t="shared" si="33"/>
        <v>#DIV/0!</v>
      </c>
      <c r="AB63" s="84" t="e">
        <f t="shared" si="33"/>
        <v>#DIV/0!</v>
      </c>
      <c r="AC63" s="84" t="e">
        <f t="shared" si="33"/>
        <v>#DIV/0!</v>
      </c>
    </row>
    <row r="64" spans="2:29" x14ac:dyDescent="0.25">
      <c r="C64" s="54" t="s">
        <v>242</v>
      </c>
      <c r="D64" s="85" t="e">
        <f>D62/D61</f>
        <v>#DIV/0!</v>
      </c>
      <c r="F64" s="85" t="e">
        <f>F62/F61</f>
        <v>#DIV/0!</v>
      </c>
      <c r="G64" s="85" t="e">
        <f>G62/G61</f>
        <v>#DIV/0!</v>
      </c>
      <c r="H64" s="85" t="e">
        <f t="shared" ref="H64:AC64" si="34">H62/H61</f>
        <v>#DIV/0!</v>
      </c>
      <c r="I64" s="85" t="e">
        <f t="shared" si="34"/>
        <v>#DIV/0!</v>
      </c>
      <c r="J64" s="85" t="e">
        <f t="shared" si="34"/>
        <v>#DIV/0!</v>
      </c>
      <c r="K64" s="85" t="e">
        <f t="shared" si="34"/>
        <v>#DIV/0!</v>
      </c>
      <c r="L64" s="85" t="e">
        <f t="shared" si="34"/>
        <v>#DIV/0!</v>
      </c>
      <c r="M64" s="85" t="e">
        <f t="shared" si="34"/>
        <v>#DIV/0!</v>
      </c>
      <c r="N64" s="85" t="e">
        <f t="shared" si="34"/>
        <v>#DIV/0!</v>
      </c>
      <c r="O64" s="85" t="e">
        <f t="shared" si="34"/>
        <v>#DIV/0!</v>
      </c>
      <c r="P64" s="85" t="e">
        <f t="shared" si="34"/>
        <v>#DIV/0!</v>
      </c>
      <c r="Q64" s="85" t="e">
        <f t="shared" si="34"/>
        <v>#DIV/0!</v>
      </c>
      <c r="R64" s="85" t="e">
        <f t="shared" si="34"/>
        <v>#DIV/0!</v>
      </c>
      <c r="S64" s="85" t="e">
        <f t="shared" si="34"/>
        <v>#DIV/0!</v>
      </c>
      <c r="T64" s="85" t="e">
        <f t="shared" si="34"/>
        <v>#DIV/0!</v>
      </c>
      <c r="U64" s="85" t="e">
        <f t="shared" si="34"/>
        <v>#DIV/0!</v>
      </c>
      <c r="V64" s="85" t="e">
        <f t="shared" si="34"/>
        <v>#DIV/0!</v>
      </c>
      <c r="W64" s="85" t="e">
        <f t="shared" si="34"/>
        <v>#DIV/0!</v>
      </c>
      <c r="X64" s="85" t="e">
        <f t="shared" si="34"/>
        <v>#DIV/0!</v>
      </c>
      <c r="Y64" s="85" t="e">
        <f t="shared" si="34"/>
        <v>#DIV/0!</v>
      </c>
      <c r="Z64" s="85" t="e">
        <f t="shared" si="34"/>
        <v>#DIV/0!</v>
      </c>
      <c r="AA64" s="85" t="e">
        <f t="shared" si="34"/>
        <v>#DIV/0!</v>
      </c>
      <c r="AB64" s="85" t="e">
        <f t="shared" si="34"/>
        <v>#DIV/0!</v>
      </c>
      <c r="AC64" s="85" t="e">
        <f t="shared" si="34"/>
        <v>#DIV/0!</v>
      </c>
    </row>
    <row r="65" spans="2:29" x14ac:dyDescent="0.25">
      <c r="C65" s="54" t="s">
        <v>243</v>
      </c>
      <c r="D65" s="85" t="e">
        <f>1-D64</f>
        <v>#DIV/0!</v>
      </c>
      <c r="F65" s="85" t="e">
        <f>1-F64</f>
        <v>#DIV/0!</v>
      </c>
      <c r="G65" s="85" t="e">
        <f>1-G64</f>
        <v>#DIV/0!</v>
      </c>
      <c r="H65" s="85" t="e">
        <f t="shared" ref="H65:AC65" si="35">1-H64</f>
        <v>#DIV/0!</v>
      </c>
      <c r="I65" s="85" t="e">
        <f t="shared" si="35"/>
        <v>#DIV/0!</v>
      </c>
      <c r="J65" s="85" t="e">
        <f t="shared" si="35"/>
        <v>#DIV/0!</v>
      </c>
      <c r="K65" s="85" t="e">
        <f t="shared" si="35"/>
        <v>#DIV/0!</v>
      </c>
      <c r="L65" s="85" t="e">
        <f t="shared" si="35"/>
        <v>#DIV/0!</v>
      </c>
      <c r="M65" s="85" t="e">
        <f t="shared" si="35"/>
        <v>#DIV/0!</v>
      </c>
      <c r="N65" s="85" t="e">
        <f t="shared" si="35"/>
        <v>#DIV/0!</v>
      </c>
      <c r="O65" s="85" t="e">
        <f t="shared" si="35"/>
        <v>#DIV/0!</v>
      </c>
      <c r="P65" s="85" t="e">
        <f t="shared" si="35"/>
        <v>#DIV/0!</v>
      </c>
      <c r="Q65" s="85" t="e">
        <f t="shared" si="35"/>
        <v>#DIV/0!</v>
      </c>
      <c r="R65" s="85" t="e">
        <f t="shared" si="35"/>
        <v>#DIV/0!</v>
      </c>
      <c r="S65" s="85" t="e">
        <f t="shared" si="35"/>
        <v>#DIV/0!</v>
      </c>
      <c r="T65" s="85" t="e">
        <f t="shared" si="35"/>
        <v>#DIV/0!</v>
      </c>
      <c r="U65" s="85" t="e">
        <f t="shared" si="35"/>
        <v>#DIV/0!</v>
      </c>
      <c r="V65" s="85" t="e">
        <f t="shared" si="35"/>
        <v>#DIV/0!</v>
      </c>
      <c r="W65" s="85" t="e">
        <f t="shared" si="35"/>
        <v>#DIV/0!</v>
      </c>
      <c r="X65" s="85" t="e">
        <f t="shared" si="35"/>
        <v>#DIV/0!</v>
      </c>
      <c r="Y65" s="85" t="e">
        <f t="shared" si="35"/>
        <v>#DIV/0!</v>
      </c>
      <c r="Z65" s="85" t="e">
        <f t="shared" si="35"/>
        <v>#DIV/0!</v>
      </c>
      <c r="AA65" s="85" t="e">
        <f t="shared" si="35"/>
        <v>#DIV/0!</v>
      </c>
      <c r="AB65" s="85" t="e">
        <f t="shared" si="35"/>
        <v>#DIV/0!</v>
      </c>
      <c r="AC65" s="85" t="e">
        <f t="shared" si="35"/>
        <v>#DIV/0!</v>
      </c>
    </row>
    <row r="66" spans="2:29" x14ac:dyDescent="0.25">
      <c r="C66" s="54" t="s">
        <v>244</v>
      </c>
      <c r="D66" s="31" t="e">
        <f>D65</f>
        <v>#DIV/0!</v>
      </c>
      <c r="F66" s="31" t="str">
        <f>IFERROR(F65,"")</f>
        <v/>
      </c>
      <c r="G66" s="31" t="str">
        <f t="shared" ref="G66:AC66" si="36">IFERROR(G65,"")</f>
        <v/>
      </c>
      <c r="H66" s="31" t="str">
        <f t="shared" si="36"/>
        <v/>
      </c>
      <c r="I66" s="31" t="str">
        <f t="shared" si="36"/>
        <v/>
      </c>
      <c r="J66" s="31" t="str">
        <f t="shared" si="36"/>
        <v/>
      </c>
      <c r="K66" s="31" t="str">
        <f t="shared" si="36"/>
        <v/>
      </c>
      <c r="L66" s="31" t="str">
        <f t="shared" si="36"/>
        <v/>
      </c>
      <c r="M66" s="31" t="str">
        <f t="shared" si="36"/>
        <v/>
      </c>
      <c r="N66" s="31" t="str">
        <f t="shared" si="36"/>
        <v/>
      </c>
      <c r="O66" s="31" t="str">
        <f t="shared" si="36"/>
        <v/>
      </c>
      <c r="P66" s="31" t="str">
        <f t="shared" si="36"/>
        <v/>
      </c>
      <c r="Q66" s="31" t="str">
        <f t="shared" si="36"/>
        <v/>
      </c>
      <c r="R66" s="31" t="str">
        <f t="shared" si="36"/>
        <v/>
      </c>
      <c r="S66" s="31" t="str">
        <f t="shared" si="36"/>
        <v/>
      </c>
      <c r="T66" s="31" t="str">
        <f t="shared" si="36"/>
        <v/>
      </c>
      <c r="U66" s="31" t="str">
        <f t="shared" si="36"/>
        <v/>
      </c>
      <c r="V66" s="31" t="str">
        <f t="shared" si="36"/>
        <v/>
      </c>
      <c r="W66" s="31" t="str">
        <f t="shared" si="36"/>
        <v/>
      </c>
      <c r="X66" s="31" t="str">
        <f t="shared" si="36"/>
        <v/>
      </c>
      <c r="Y66" s="31" t="str">
        <f t="shared" si="36"/>
        <v/>
      </c>
      <c r="Z66" s="31" t="str">
        <f t="shared" si="36"/>
        <v/>
      </c>
      <c r="AA66" s="31" t="str">
        <f t="shared" si="36"/>
        <v/>
      </c>
      <c r="AB66" s="31" t="str">
        <f t="shared" si="36"/>
        <v/>
      </c>
      <c r="AC66" s="31" t="str">
        <f t="shared" si="36"/>
        <v/>
      </c>
    </row>
    <row r="67" spans="2:29" x14ac:dyDescent="0.25">
      <c r="B67" t="s">
        <v>77</v>
      </c>
      <c r="C67" s="54" t="s">
        <v>239</v>
      </c>
      <c r="D67" s="84" t="e">
        <f>$D$118</f>
        <v>#DIV/0!</v>
      </c>
      <c r="F67" s="84" t="e">
        <f>F118</f>
        <v>#DIV/0!</v>
      </c>
      <c r="G67" s="84" t="e">
        <f>G118</f>
        <v>#DIV/0!</v>
      </c>
      <c r="H67" s="84" t="e">
        <f t="shared" ref="H67:AC67" si="37">H118</f>
        <v>#DIV/0!</v>
      </c>
      <c r="I67" s="84" t="e">
        <f t="shared" si="37"/>
        <v>#DIV/0!</v>
      </c>
      <c r="J67" s="84" t="e">
        <f t="shared" si="37"/>
        <v>#DIV/0!</v>
      </c>
      <c r="K67" s="84" t="e">
        <f t="shared" si="37"/>
        <v>#DIV/0!</v>
      </c>
      <c r="L67" s="84" t="e">
        <f t="shared" si="37"/>
        <v>#DIV/0!</v>
      </c>
      <c r="M67" s="84" t="e">
        <f t="shared" si="37"/>
        <v>#DIV/0!</v>
      </c>
      <c r="N67" s="84" t="e">
        <f t="shared" si="37"/>
        <v>#DIV/0!</v>
      </c>
      <c r="O67" s="84" t="e">
        <f t="shared" si="37"/>
        <v>#DIV/0!</v>
      </c>
      <c r="P67" s="84" t="e">
        <f t="shared" si="37"/>
        <v>#DIV/0!</v>
      </c>
      <c r="Q67" s="84" t="e">
        <f t="shared" si="37"/>
        <v>#DIV/0!</v>
      </c>
      <c r="R67" s="84" t="e">
        <f t="shared" si="37"/>
        <v>#DIV/0!</v>
      </c>
      <c r="S67" s="84" t="e">
        <f t="shared" si="37"/>
        <v>#DIV/0!</v>
      </c>
      <c r="T67" s="84" t="e">
        <f t="shared" si="37"/>
        <v>#DIV/0!</v>
      </c>
      <c r="U67" s="84" t="e">
        <f t="shared" si="37"/>
        <v>#DIV/0!</v>
      </c>
      <c r="V67" s="84" t="e">
        <f t="shared" si="37"/>
        <v>#DIV/0!</v>
      </c>
      <c r="W67" s="84" t="e">
        <f t="shared" si="37"/>
        <v>#DIV/0!</v>
      </c>
      <c r="X67" s="84" t="e">
        <f t="shared" si="37"/>
        <v>#DIV/0!</v>
      </c>
      <c r="Y67" s="84" t="e">
        <f t="shared" si="37"/>
        <v>#DIV/0!</v>
      </c>
      <c r="Z67" s="84" t="e">
        <f t="shared" si="37"/>
        <v>#DIV/0!</v>
      </c>
      <c r="AA67" s="84" t="e">
        <f t="shared" si="37"/>
        <v>#DIV/0!</v>
      </c>
      <c r="AB67" s="84" t="e">
        <f t="shared" si="37"/>
        <v>#DIV/0!</v>
      </c>
      <c r="AC67" s="84" t="e">
        <f t="shared" si="37"/>
        <v>#DIV/0!</v>
      </c>
    </row>
    <row r="68" spans="2:29" x14ac:dyDescent="0.25">
      <c r="C68" s="54" t="s">
        <v>240</v>
      </c>
      <c r="D68" s="84" t="e">
        <f>$D$119</f>
        <v>#DIV/0!</v>
      </c>
      <c r="F68" s="84" t="e">
        <f>F119</f>
        <v>#DIV/0!</v>
      </c>
      <c r="G68" s="84" t="e">
        <f>G119</f>
        <v>#DIV/0!</v>
      </c>
      <c r="H68" s="84" t="e">
        <f t="shared" ref="H68:AC68" si="38">H119</f>
        <v>#DIV/0!</v>
      </c>
      <c r="I68" s="84" t="e">
        <f t="shared" si="38"/>
        <v>#DIV/0!</v>
      </c>
      <c r="J68" s="84" t="e">
        <f t="shared" si="38"/>
        <v>#DIV/0!</v>
      </c>
      <c r="K68" s="84" t="e">
        <f t="shared" si="38"/>
        <v>#DIV/0!</v>
      </c>
      <c r="L68" s="84" t="e">
        <f t="shared" si="38"/>
        <v>#DIV/0!</v>
      </c>
      <c r="M68" s="84" t="e">
        <f t="shared" si="38"/>
        <v>#DIV/0!</v>
      </c>
      <c r="N68" s="84" t="e">
        <f t="shared" si="38"/>
        <v>#DIV/0!</v>
      </c>
      <c r="O68" s="84" t="e">
        <f t="shared" si="38"/>
        <v>#DIV/0!</v>
      </c>
      <c r="P68" s="84" t="e">
        <f t="shared" si="38"/>
        <v>#DIV/0!</v>
      </c>
      <c r="Q68" s="84" t="e">
        <f t="shared" si="38"/>
        <v>#DIV/0!</v>
      </c>
      <c r="R68" s="84" t="e">
        <f t="shared" si="38"/>
        <v>#DIV/0!</v>
      </c>
      <c r="S68" s="84" t="e">
        <f t="shared" si="38"/>
        <v>#DIV/0!</v>
      </c>
      <c r="T68" s="84" t="e">
        <f t="shared" si="38"/>
        <v>#DIV/0!</v>
      </c>
      <c r="U68" s="84" t="e">
        <f t="shared" si="38"/>
        <v>#DIV/0!</v>
      </c>
      <c r="V68" s="84" t="e">
        <f t="shared" si="38"/>
        <v>#DIV/0!</v>
      </c>
      <c r="W68" s="84" t="e">
        <f t="shared" si="38"/>
        <v>#DIV/0!</v>
      </c>
      <c r="X68" s="84" t="e">
        <f t="shared" si="38"/>
        <v>#DIV/0!</v>
      </c>
      <c r="Y68" s="84" t="e">
        <f t="shared" si="38"/>
        <v>#DIV/0!</v>
      </c>
      <c r="Z68" s="84" t="e">
        <f t="shared" si="38"/>
        <v>#DIV/0!</v>
      </c>
      <c r="AA68" s="84" t="e">
        <f t="shared" si="38"/>
        <v>#DIV/0!</v>
      </c>
      <c r="AB68" s="84" t="e">
        <f t="shared" si="38"/>
        <v>#DIV/0!</v>
      </c>
      <c r="AC68" s="84" t="e">
        <f t="shared" si="38"/>
        <v>#DIV/0!</v>
      </c>
    </row>
    <row r="69" spans="2:29" x14ac:dyDescent="0.25">
      <c r="C69" s="54" t="s">
        <v>241</v>
      </c>
      <c r="D69" s="84" t="e">
        <f>D67-D68</f>
        <v>#DIV/0!</v>
      </c>
      <c r="F69" s="84" t="e">
        <f>F67-F68</f>
        <v>#DIV/0!</v>
      </c>
      <c r="G69" s="84" t="e">
        <f>G67-G68</f>
        <v>#DIV/0!</v>
      </c>
      <c r="H69" s="84" t="e">
        <f t="shared" ref="H69:AC69" si="39">H67-H68</f>
        <v>#DIV/0!</v>
      </c>
      <c r="I69" s="84" t="e">
        <f t="shared" si="39"/>
        <v>#DIV/0!</v>
      </c>
      <c r="J69" s="84" t="e">
        <f t="shared" si="39"/>
        <v>#DIV/0!</v>
      </c>
      <c r="K69" s="84" t="e">
        <f t="shared" si="39"/>
        <v>#DIV/0!</v>
      </c>
      <c r="L69" s="84" t="e">
        <f t="shared" si="39"/>
        <v>#DIV/0!</v>
      </c>
      <c r="M69" s="84" t="e">
        <f t="shared" si="39"/>
        <v>#DIV/0!</v>
      </c>
      <c r="N69" s="84" t="e">
        <f t="shared" si="39"/>
        <v>#DIV/0!</v>
      </c>
      <c r="O69" s="84" t="e">
        <f t="shared" si="39"/>
        <v>#DIV/0!</v>
      </c>
      <c r="P69" s="84" t="e">
        <f t="shared" si="39"/>
        <v>#DIV/0!</v>
      </c>
      <c r="Q69" s="84" t="e">
        <f t="shared" si="39"/>
        <v>#DIV/0!</v>
      </c>
      <c r="R69" s="84" t="e">
        <f t="shared" si="39"/>
        <v>#DIV/0!</v>
      </c>
      <c r="S69" s="84" t="e">
        <f t="shared" si="39"/>
        <v>#DIV/0!</v>
      </c>
      <c r="T69" s="84" t="e">
        <f t="shared" si="39"/>
        <v>#DIV/0!</v>
      </c>
      <c r="U69" s="84" t="e">
        <f t="shared" si="39"/>
        <v>#DIV/0!</v>
      </c>
      <c r="V69" s="84" t="e">
        <f t="shared" si="39"/>
        <v>#DIV/0!</v>
      </c>
      <c r="W69" s="84" t="e">
        <f t="shared" si="39"/>
        <v>#DIV/0!</v>
      </c>
      <c r="X69" s="84" t="e">
        <f t="shared" si="39"/>
        <v>#DIV/0!</v>
      </c>
      <c r="Y69" s="84" t="e">
        <f t="shared" si="39"/>
        <v>#DIV/0!</v>
      </c>
      <c r="Z69" s="84" t="e">
        <f t="shared" si="39"/>
        <v>#DIV/0!</v>
      </c>
      <c r="AA69" s="84" t="e">
        <f t="shared" si="39"/>
        <v>#DIV/0!</v>
      </c>
      <c r="AB69" s="84" t="e">
        <f t="shared" si="39"/>
        <v>#DIV/0!</v>
      </c>
      <c r="AC69" s="84" t="e">
        <f t="shared" si="39"/>
        <v>#DIV/0!</v>
      </c>
    </row>
    <row r="70" spans="2:29" x14ac:dyDescent="0.25">
      <c r="C70" s="54" t="s">
        <v>242</v>
      </c>
      <c r="D70" s="85" t="e">
        <f>D68/D67</f>
        <v>#DIV/0!</v>
      </c>
      <c r="F70" s="85" t="e">
        <f>F68/F67</f>
        <v>#DIV/0!</v>
      </c>
      <c r="G70" s="85" t="e">
        <f>G68/G67</f>
        <v>#DIV/0!</v>
      </c>
      <c r="H70" s="85" t="e">
        <f t="shared" ref="H70:AC70" si="40">H68/H67</f>
        <v>#DIV/0!</v>
      </c>
      <c r="I70" s="85" t="e">
        <f t="shared" si="40"/>
        <v>#DIV/0!</v>
      </c>
      <c r="J70" s="85" t="e">
        <f t="shared" si="40"/>
        <v>#DIV/0!</v>
      </c>
      <c r="K70" s="85" t="e">
        <f t="shared" si="40"/>
        <v>#DIV/0!</v>
      </c>
      <c r="L70" s="85" t="e">
        <f t="shared" si="40"/>
        <v>#DIV/0!</v>
      </c>
      <c r="M70" s="85" t="e">
        <f t="shared" si="40"/>
        <v>#DIV/0!</v>
      </c>
      <c r="N70" s="85" t="e">
        <f t="shared" si="40"/>
        <v>#DIV/0!</v>
      </c>
      <c r="O70" s="85" t="e">
        <f t="shared" si="40"/>
        <v>#DIV/0!</v>
      </c>
      <c r="P70" s="85" t="e">
        <f t="shared" si="40"/>
        <v>#DIV/0!</v>
      </c>
      <c r="Q70" s="85" t="e">
        <f t="shared" si="40"/>
        <v>#DIV/0!</v>
      </c>
      <c r="R70" s="85" t="e">
        <f t="shared" si="40"/>
        <v>#DIV/0!</v>
      </c>
      <c r="S70" s="85" t="e">
        <f t="shared" si="40"/>
        <v>#DIV/0!</v>
      </c>
      <c r="T70" s="85" t="e">
        <f t="shared" si="40"/>
        <v>#DIV/0!</v>
      </c>
      <c r="U70" s="85" t="e">
        <f t="shared" si="40"/>
        <v>#DIV/0!</v>
      </c>
      <c r="V70" s="85" t="e">
        <f t="shared" si="40"/>
        <v>#DIV/0!</v>
      </c>
      <c r="W70" s="85" t="e">
        <f t="shared" si="40"/>
        <v>#DIV/0!</v>
      </c>
      <c r="X70" s="85" t="e">
        <f t="shared" si="40"/>
        <v>#DIV/0!</v>
      </c>
      <c r="Y70" s="85" t="e">
        <f t="shared" si="40"/>
        <v>#DIV/0!</v>
      </c>
      <c r="Z70" s="85" t="e">
        <f t="shared" si="40"/>
        <v>#DIV/0!</v>
      </c>
      <c r="AA70" s="85" t="e">
        <f t="shared" si="40"/>
        <v>#DIV/0!</v>
      </c>
      <c r="AB70" s="85" t="e">
        <f t="shared" si="40"/>
        <v>#DIV/0!</v>
      </c>
      <c r="AC70" s="85" t="e">
        <f t="shared" si="40"/>
        <v>#DIV/0!</v>
      </c>
    </row>
    <row r="71" spans="2:29" x14ac:dyDescent="0.25">
      <c r="C71" s="54" t="s">
        <v>243</v>
      </c>
      <c r="D71" s="85" t="e">
        <f>1-D70</f>
        <v>#DIV/0!</v>
      </c>
      <c r="F71" s="85" t="e">
        <f>1-F70</f>
        <v>#DIV/0!</v>
      </c>
      <c r="G71" s="85" t="e">
        <f>1-G70</f>
        <v>#DIV/0!</v>
      </c>
      <c r="H71" s="85" t="e">
        <f t="shared" ref="H71:AC71" si="41">1-H70</f>
        <v>#DIV/0!</v>
      </c>
      <c r="I71" s="85" t="e">
        <f t="shared" si="41"/>
        <v>#DIV/0!</v>
      </c>
      <c r="J71" s="85" t="e">
        <f t="shared" si="41"/>
        <v>#DIV/0!</v>
      </c>
      <c r="K71" s="85" t="e">
        <f t="shared" si="41"/>
        <v>#DIV/0!</v>
      </c>
      <c r="L71" s="85" t="e">
        <f t="shared" si="41"/>
        <v>#DIV/0!</v>
      </c>
      <c r="M71" s="85" t="e">
        <f t="shared" si="41"/>
        <v>#DIV/0!</v>
      </c>
      <c r="N71" s="85" t="e">
        <f t="shared" si="41"/>
        <v>#DIV/0!</v>
      </c>
      <c r="O71" s="85" t="e">
        <f t="shared" si="41"/>
        <v>#DIV/0!</v>
      </c>
      <c r="P71" s="85" t="e">
        <f t="shared" si="41"/>
        <v>#DIV/0!</v>
      </c>
      <c r="Q71" s="85" t="e">
        <f t="shared" si="41"/>
        <v>#DIV/0!</v>
      </c>
      <c r="R71" s="85" t="e">
        <f t="shared" si="41"/>
        <v>#DIV/0!</v>
      </c>
      <c r="S71" s="85" t="e">
        <f t="shared" si="41"/>
        <v>#DIV/0!</v>
      </c>
      <c r="T71" s="85" t="e">
        <f t="shared" si="41"/>
        <v>#DIV/0!</v>
      </c>
      <c r="U71" s="85" t="e">
        <f t="shared" si="41"/>
        <v>#DIV/0!</v>
      </c>
      <c r="V71" s="85" t="e">
        <f t="shared" si="41"/>
        <v>#DIV/0!</v>
      </c>
      <c r="W71" s="85" t="e">
        <f t="shared" si="41"/>
        <v>#DIV/0!</v>
      </c>
      <c r="X71" s="85" t="e">
        <f t="shared" si="41"/>
        <v>#DIV/0!</v>
      </c>
      <c r="Y71" s="85" t="e">
        <f t="shared" si="41"/>
        <v>#DIV/0!</v>
      </c>
      <c r="Z71" s="85" t="e">
        <f t="shared" si="41"/>
        <v>#DIV/0!</v>
      </c>
      <c r="AA71" s="85" t="e">
        <f t="shared" si="41"/>
        <v>#DIV/0!</v>
      </c>
      <c r="AB71" s="85" t="e">
        <f t="shared" si="41"/>
        <v>#DIV/0!</v>
      </c>
      <c r="AC71" s="85" t="e">
        <f t="shared" si="41"/>
        <v>#DIV/0!</v>
      </c>
    </row>
    <row r="72" spans="2:29" x14ac:dyDescent="0.25">
      <c r="C72" s="54" t="s">
        <v>244</v>
      </c>
      <c r="D72" s="31" t="e">
        <f>D71</f>
        <v>#DIV/0!</v>
      </c>
      <c r="F72" s="31" t="str">
        <f>IFERROR(F71,"")</f>
        <v/>
      </c>
      <c r="G72" s="31" t="str">
        <f t="shared" ref="G72:AC72" si="42">IFERROR(G71,"")</f>
        <v/>
      </c>
      <c r="H72" s="31" t="str">
        <f t="shared" si="42"/>
        <v/>
      </c>
      <c r="I72" s="31" t="str">
        <f t="shared" si="42"/>
        <v/>
      </c>
      <c r="J72" s="31" t="str">
        <f t="shared" si="42"/>
        <v/>
      </c>
      <c r="K72" s="31" t="str">
        <f t="shared" si="42"/>
        <v/>
      </c>
      <c r="L72" s="31" t="str">
        <f t="shared" si="42"/>
        <v/>
      </c>
      <c r="M72" s="31" t="str">
        <f t="shared" si="42"/>
        <v/>
      </c>
      <c r="N72" s="31" t="str">
        <f t="shared" si="42"/>
        <v/>
      </c>
      <c r="O72" s="31" t="str">
        <f t="shared" si="42"/>
        <v/>
      </c>
      <c r="P72" s="31" t="str">
        <f t="shared" si="42"/>
        <v/>
      </c>
      <c r="Q72" s="31" t="str">
        <f t="shared" si="42"/>
        <v/>
      </c>
      <c r="R72" s="31" t="str">
        <f t="shared" si="42"/>
        <v/>
      </c>
      <c r="S72" s="31" t="str">
        <f t="shared" si="42"/>
        <v/>
      </c>
      <c r="T72" s="31" t="str">
        <f t="shared" si="42"/>
        <v/>
      </c>
      <c r="U72" s="31" t="str">
        <f t="shared" si="42"/>
        <v/>
      </c>
      <c r="V72" s="31" t="str">
        <f t="shared" si="42"/>
        <v/>
      </c>
      <c r="W72" s="31" t="str">
        <f t="shared" si="42"/>
        <v/>
      </c>
      <c r="X72" s="31" t="str">
        <f t="shared" si="42"/>
        <v/>
      </c>
      <c r="Y72" s="31" t="str">
        <f t="shared" si="42"/>
        <v/>
      </c>
      <c r="Z72" s="31" t="str">
        <f t="shared" si="42"/>
        <v/>
      </c>
      <c r="AA72" s="31" t="str">
        <f t="shared" si="42"/>
        <v/>
      </c>
      <c r="AB72" s="31" t="str">
        <f t="shared" si="42"/>
        <v/>
      </c>
      <c r="AC72" s="31" t="str">
        <f t="shared" si="42"/>
        <v/>
      </c>
    </row>
    <row r="73" spans="2:29" x14ac:dyDescent="0.25">
      <c r="B73" t="s">
        <v>78</v>
      </c>
      <c r="C73" s="54" t="s">
        <v>241</v>
      </c>
      <c r="D73" s="84" t="e">
        <f>$D$278</f>
        <v>#DIV/0!</v>
      </c>
      <c r="F73" s="84" t="e">
        <f>F278</f>
        <v>#DIV/0!</v>
      </c>
      <c r="G73" s="84" t="e">
        <f>G278</f>
        <v>#DIV/0!</v>
      </c>
      <c r="H73" s="84" t="e">
        <f t="shared" ref="H73:AC73" si="43">H278</f>
        <v>#DIV/0!</v>
      </c>
      <c r="I73" s="84" t="e">
        <f t="shared" si="43"/>
        <v>#DIV/0!</v>
      </c>
      <c r="J73" s="84" t="e">
        <f t="shared" si="43"/>
        <v>#DIV/0!</v>
      </c>
      <c r="K73" s="84" t="e">
        <f t="shared" si="43"/>
        <v>#DIV/0!</v>
      </c>
      <c r="L73" s="84" t="e">
        <f t="shared" si="43"/>
        <v>#DIV/0!</v>
      </c>
      <c r="M73" s="84" t="e">
        <f t="shared" si="43"/>
        <v>#DIV/0!</v>
      </c>
      <c r="N73" s="84" t="e">
        <f t="shared" si="43"/>
        <v>#DIV/0!</v>
      </c>
      <c r="O73" s="84" t="e">
        <f t="shared" si="43"/>
        <v>#DIV/0!</v>
      </c>
      <c r="P73" s="84" t="e">
        <f t="shared" si="43"/>
        <v>#DIV/0!</v>
      </c>
      <c r="Q73" s="84" t="e">
        <f t="shared" si="43"/>
        <v>#DIV/0!</v>
      </c>
      <c r="R73" s="84" t="e">
        <f t="shared" si="43"/>
        <v>#DIV/0!</v>
      </c>
      <c r="S73" s="84" t="e">
        <f t="shared" si="43"/>
        <v>#DIV/0!</v>
      </c>
      <c r="T73" s="84" t="e">
        <f t="shared" si="43"/>
        <v>#DIV/0!</v>
      </c>
      <c r="U73" s="84" t="e">
        <f t="shared" si="43"/>
        <v>#DIV/0!</v>
      </c>
      <c r="V73" s="84" t="e">
        <f t="shared" si="43"/>
        <v>#DIV/0!</v>
      </c>
      <c r="W73" s="84" t="e">
        <f t="shared" si="43"/>
        <v>#DIV/0!</v>
      </c>
      <c r="X73" s="84" t="e">
        <f t="shared" si="43"/>
        <v>#DIV/0!</v>
      </c>
      <c r="Y73" s="84" t="e">
        <f t="shared" si="43"/>
        <v>#DIV/0!</v>
      </c>
      <c r="Z73" s="84" t="e">
        <f t="shared" si="43"/>
        <v>#DIV/0!</v>
      </c>
      <c r="AA73" s="84" t="e">
        <f t="shared" si="43"/>
        <v>#DIV/0!</v>
      </c>
      <c r="AB73" s="84" t="e">
        <f t="shared" si="43"/>
        <v>#DIV/0!</v>
      </c>
      <c r="AC73" s="84" t="e">
        <f t="shared" si="43"/>
        <v>#DIV/0!</v>
      </c>
    </row>
    <row r="74" spans="2:29" x14ac:dyDescent="0.25">
      <c r="C74" s="54" t="s">
        <v>242</v>
      </c>
      <c r="D74" s="102" t="e">
        <f>$D$280</f>
        <v>#DIV/0!</v>
      </c>
      <c r="F74" s="102" t="e">
        <f>F280</f>
        <v>#DIV/0!</v>
      </c>
      <c r="G74" s="102" t="e">
        <f>G280</f>
        <v>#DIV/0!</v>
      </c>
      <c r="H74" s="102" t="e">
        <f t="shared" ref="H74:AC74" si="44">H280</f>
        <v>#DIV/0!</v>
      </c>
      <c r="I74" s="102" t="e">
        <f t="shared" si="44"/>
        <v>#DIV/0!</v>
      </c>
      <c r="J74" s="102" t="e">
        <f t="shared" si="44"/>
        <v>#DIV/0!</v>
      </c>
      <c r="K74" s="102" t="e">
        <f t="shared" si="44"/>
        <v>#DIV/0!</v>
      </c>
      <c r="L74" s="102" t="e">
        <f t="shared" si="44"/>
        <v>#DIV/0!</v>
      </c>
      <c r="M74" s="102" t="e">
        <f t="shared" si="44"/>
        <v>#DIV/0!</v>
      </c>
      <c r="N74" s="102" t="e">
        <f t="shared" si="44"/>
        <v>#DIV/0!</v>
      </c>
      <c r="O74" s="102" t="e">
        <f t="shared" si="44"/>
        <v>#DIV/0!</v>
      </c>
      <c r="P74" s="102" t="e">
        <f t="shared" si="44"/>
        <v>#DIV/0!</v>
      </c>
      <c r="Q74" s="102" t="e">
        <f t="shared" si="44"/>
        <v>#DIV/0!</v>
      </c>
      <c r="R74" s="102" t="e">
        <f t="shared" si="44"/>
        <v>#DIV/0!</v>
      </c>
      <c r="S74" s="102" t="e">
        <f t="shared" si="44"/>
        <v>#DIV/0!</v>
      </c>
      <c r="T74" s="102" t="e">
        <f t="shared" si="44"/>
        <v>#DIV/0!</v>
      </c>
      <c r="U74" s="102" t="e">
        <f t="shared" si="44"/>
        <v>#DIV/0!</v>
      </c>
      <c r="V74" s="102" t="e">
        <f t="shared" si="44"/>
        <v>#DIV/0!</v>
      </c>
      <c r="W74" s="102" t="e">
        <f t="shared" si="44"/>
        <v>#DIV/0!</v>
      </c>
      <c r="X74" s="102" t="e">
        <f t="shared" si="44"/>
        <v>#DIV/0!</v>
      </c>
      <c r="Y74" s="102" t="e">
        <f t="shared" si="44"/>
        <v>#DIV/0!</v>
      </c>
      <c r="Z74" s="102" t="e">
        <f t="shared" si="44"/>
        <v>#DIV/0!</v>
      </c>
      <c r="AA74" s="102" t="e">
        <f t="shared" si="44"/>
        <v>#DIV/0!</v>
      </c>
      <c r="AB74" s="102" t="e">
        <f t="shared" si="44"/>
        <v>#DIV/0!</v>
      </c>
      <c r="AC74" s="102" t="e">
        <f t="shared" si="44"/>
        <v>#DIV/0!</v>
      </c>
    </row>
    <row r="75" spans="2:29" x14ac:dyDescent="0.25">
      <c r="C75" s="54" t="s">
        <v>243</v>
      </c>
      <c r="D75" s="85" t="e">
        <f>1-D74</f>
        <v>#DIV/0!</v>
      </c>
      <c r="F75" s="85" t="e">
        <f>1-F74</f>
        <v>#DIV/0!</v>
      </c>
      <c r="G75" s="85" t="e">
        <f>1-G74</f>
        <v>#DIV/0!</v>
      </c>
      <c r="H75" s="85" t="e">
        <f t="shared" ref="H75:AC75" si="45">1-H74</f>
        <v>#DIV/0!</v>
      </c>
      <c r="I75" s="85" t="e">
        <f t="shared" si="45"/>
        <v>#DIV/0!</v>
      </c>
      <c r="J75" s="85" t="e">
        <f t="shared" si="45"/>
        <v>#DIV/0!</v>
      </c>
      <c r="K75" s="85" t="e">
        <f t="shared" si="45"/>
        <v>#DIV/0!</v>
      </c>
      <c r="L75" s="85" t="e">
        <f t="shared" si="45"/>
        <v>#DIV/0!</v>
      </c>
      <c r="M75" s="85" t="e">
        <f t="shared" si="45"/>
        <v>#DIV/0!</v>
      </c>
      <c r="N75" s="85" t="e">
        <f t="shared" si="45"/>
        <v>#DIV/0!</v>
      </c>
      <c r="O75" s="85" t="e">
        <f t="shared" si="45"/>
        <v>#DIV/0!</v>
      </c>
      <c r="P75" s="85" t="e">
        <f t="shared" si="45"/>
        <v>#DIV/0!</v>
      </c>
      <c r="Q75" s="85" t="e">
        <f t="shared" si="45"/>
        <v>#DIV/0!</v>
      </c>
      <c r="R75" s="85" t="e">
        <f t="shared" si="45"/>
        <v>#DIV/0!</v>
      </c>
      <c r="S75" s="85" t="e">
        <f t="shared" si="45"/>
        <v>#DIV/0!</v>
      </c>
      <c r="T75" s="85" t="e">
        <f t="shared" si="45"/>
        <v>#DIV/0!</v>
      </c>
      <c r="U75" s="85" t="e">
        <f t="shared" si="45"/>
        <v>#DIV/0!</v>
      </c>
      <c r="V75" s="85" t="e">
        <f t="shared" si="45"/>
        <v>#DIV/0!</v>
      </c>
      <c r="W75" s="85" t="e">
        <f t="shared" si="45"/>
        <v>#DIV/0!</v>
      </c>
      <c r="X75" s="85" t="e">
        <f t="shared" si="45"/>
        <v>#DIV/0!</v>
      </c>
      <c r="Y75" s="85" t="e">
        <f t="shared" si="45"/>
        <v>#DIV/0!</v>
      </c>
      <c r="Z75" s="85" t="e">
        <f t="shared" si="45"/>
        <v>#DIV/0!</v>
      </c>
      <c r="AA75" s="85" t="e">
        <f t="shared" si="45"/>
        <v>#DIV/0!</v>
      </c>
      <c r="AB75" s="85" t="e">
        <f t="shared" si="45"/>
        <v>#DIV/0!</v>
      </c>
      <c r="AC75" s="85" t="e">
        <f t="shared" si="45"/>
        <v>#DIV/0!</v>
      </c>
    </row>
    <row r="76" spans="2:29" x14ac:dyDescent="0.25">
      <c r="C76" s="54" t="s">
        <v>244</v>
      </c>
      <c r="D76" s="31" t="e">
        <f>D75</f>
        <v>#DIV/0!</v>
      </c>
      <c r="F76" s="31" t="str">
        <f>IFERROR(F75,"")</f>
        <v/>
      </c>
      <c r="G76" s="31" t="str">
        <f t="shared" ref="G76:AC76" si="46">IFERROR(G75,"")</f>
        <v/>
      </c>
      <c r="H76" s="31" t="str">
        <f t="shared" si="46"/>
        <v/>
      </c>
      <c r="I76" s="31" t="str">
        <f t="shared" si="46"/>
        <v/>
      </c>
      <c r="J76" s="31" t="str">
        <f t="shared" si="46"/>
        <v/>
      </c>
      <c r="K76" s="31" t="str">
        <f t="shared" si="46"/>
        <v/>
      </c>
      <c r="L76" s="31" t="str">
        <f t="shared" si="46"/>
        <v/>
      </c>
      <c r="M76" s="31" t="str">
        <f t="shared" si="46"/>
        <v/>
      </c>
      <c r="N76" s="31" t="str">
        <f t="shared" si="46"/>
        <v/>
      </c>
      <c r="O76" s="31" t="str">
        <f t="shared" si="46"/>
        <v/>
      </c>
      <c r="P76" s="31" t="str">
        <f t="shared" si="46"/>
        <v/>
      </c>
      <c r="Q76" s="31" t="str">
        <f t="shared" si="46"/>
        <v/>
      </c>
      <c r="R76" s="31" t="str">
        <f t="shared" si="46"/>
        <v/>
      </c>
      <c r="S76" s="31" t="str">
        <f t="shared" si="46"/>
        <v/>
      </c>
      <c r="T76" s="31" t="str">
        <f t="shared" si="46"/>
        <v/>
      </c>
      <c r="U76" s="31" t="str">
        <f t="shared" si="46"/>
        <v/>
      </c>
      <c r="V76" s="31" t="str">
        <f t="shared" si="46"/>
        <v/>
      </c>
      <c r="W76" s="31" t="str">
        <f t="shared" si="46"/>
        <v/>
      </c>
      <c r="X76" s="31" t="str">
        <f t="shared" si="46"/>
        <v/>
      </c>
      <c r="Y76" s="31" t="str">
        <f t="shared" si="46"/>
        <v/>
      </c>
      <c r="Z76" s="31" t="str">
        <f t="shared" si="46"/>
        <v/>
      </c>
      <c r="AA76" s="31" t="str">
        <f t="shared" si="46"/>
        <v/>
      </c>
      <c r="AB76" s="31" t="str">
        <f t="shared" si="46"/>
        <v/>
      </c>
      <c r="AC76" s="31" t="str">
        <f t="shared" si="46"/>
        <v/>
      </c>
    </row>
    <row r="77" spans="2:29" x14ac:dyDescent="0.25">
      <c r="B77" t="s">
        <v>245</v>
      </c>
      <c r="D77" s="31" t="e">
        <f>D76+D72+D66</f>
        <v>#DIV/0!</v>
      </c>
      <c r="F77" s="31" t="e">
        <f t="shared" ref="F77:AC77" si="47">1-((1-F66)*(1-F72)*(1-F76))</f>
        <v>#VALUE!</v>
      </c>
      <c r="G77" s="31" t="e">
        <f t="shared" si="47"/>
        <v>#VALUE!</v>
      </c>
      <c r="H77" s="31" t="e">
        <f t="shared" si="47"/>
        <v>#VALUE!</v>
      </c>
      <c r="I77" s="31" t="e">
        <f t="shared" si="47"/>
        <v>#VALUE!</v>
      </c>
      <c r="J77" s="31" t="e">
        <f t="shared" si="47"/>
        <v>#VALUE!</v>
      </c>
      <c r="K77" s="31" t="e">
        <f t="shared" si="47"/>
        <v>#VALUE!</v>
      </c>
      <c r="L77" s="31" t="e">
        <f t="shared" si="47"/>
        <v>#VALUE!</v>
      </c>
      <c r="M77" s="31" t="e">
        <f t="shared" si="47"/>
        <v>#VALUE!</v>
      </c>
      <c r="N77" s="31" t="e">
        <f t="shared" si="47"/>
        <v>#VALUE!</v>
      </c>
      <c r="O77" s="31" t="e">
        <f t="shared" si="47"/>
        <v>#VALUE!</v>
      </c>
      <c r="P77" s="31" t="e">
        <f t="shared" si="47"/>
        <v>#VALUE!</v>
      </c>
      <c r="Q77" s="31" t="e">
        <f t="shared" si="47"/>
        <v>#VALUE!</v>
      </c>
      <c r="R77" s="31" t="e">
        <f t="shared" si="47"/>
        <v>#VALUE!</v>
      </c>
      <c r="S77" s="31" t="e">
        <f t="shared" si="47"/>
        <v>#VALUE!</v>
      </c>
      <c r="T77" s="31" t="e">
        <f t="shared" si="47"/>
        <v>#VALUE!</v>
      </c>
      <c r="U77" s="31" t="e">
        <f t="shared" si="47"/>
        <v>#VALUE!</v>
      </c>
      <c r="V77" s="31" t="e">
        <f t="shared" si="47"/>
        <v>#VALUE!</v>
      </c>
      <c r="W77" s="31" t="e">
        <f t="shared" si="47"/>
        <v>#VALUE!</v>
      </c>
      <c r="X77" s="31" t="e">
        <f t="shared" si="47"/>
        <v>#VALUE!</v>
      </c>
      <c r="Y77" s="31" t="e">
        <f t="shared" si="47"/>
        <v>#VALUE!</v>
      </c>
      <c r="Z77" s="31" t="e">
        <f t="shared" si="47"/>
        <v>#VALUE!</v>
      </c>
      <c r="AA77" s="31" t="e">
        <f t="shared" si="47"/>
        <v>#VALUE!</v>
      </c>
      <c r="AB77" s="31" t="e">
        <f t="shared" si="47"/>
        <v>#VALUE!</v>
      </c>
      <c r="AC77" s="31" t="e">
        <f t="shared" si="47"/>
        <v>#VALUE!</v>
      </c>
    </row>
    <row r="78" spans="2:29" x14ac:dyDescent="0.25">
      <c r="B78" s="1" t="s">
        <v>247</v>
      </c>
    </row>
    <row r="79" spans="2:29" x14ac:dyDescent="0.25">
      <c r="B79" t="s">
        <v>238</v>
      </c>
      <c r="C79" s="54"/>
    </row>
    <row r="80" spans="2:29" x14ac:dyDescent="0.25">
      <c r="B80" t="s">
        <v>168</v>
      </c>
      <c r="C80" s="54" t="s">
        <v>239</v>
      </c>
      <c r="D80" s="84" t="e">
        <f>D173</f>
        <v>#DIV/0!</v>
      </c>
      <c r="F80" s="84" t="e">
        <f>F173</f>
        <v>#DIV/0!</v>
      </c>
      <c r="G80" s="84" t="e">
        <f t="shared" ref="G80:AC80" si="48">G173</f>
        <v>#DIV/0!</v>
      </c>
      <c r="H80" s="84" t="e">
        <f t="shared" si="48"/>
        <v>#DIV/0!</v>
      </c>
      <c r="I80" s="84" t="e">
        <f t="shared" si="48"/>
        <v>#DIV/0!</v>
      </c>
      <c r="J80" s="84" t="e">
        <f t="shared" si="48"/>
        <v>#DIV/0!</v>
      </c>
      <c r="K80" s="84" t="e">
        <f t="shared" si="48"/>
        <v>#DIV/0!</v>
      </c>
      <c r="L80" s="84" t="e">
        <f t="shared" si="48"/>
        <v>#DIV/0!</v>
      </c>
      <c r="M80" s="84" t="e">
        <f t="shared" si="48"/>
        <v>#DIV/0!</v>
      </c>
      <c r="N80" s="84" t="e">
        <f t="shared" si="48"/>
        <v>#DIV/0!</v>
      </c>
      <c r="O80" s="84" t="e">
        <f t="shared" si="48"/>
        <v>#DIV/0!</v>
      </c>
      <c r="P80" s="84" t="e">
        <f t="shared" si="48"/>
        <v>#DIV/0!</v>
      </c>
      <c r="Q80" s="84" t="e">
        <f t="shared" si="48"/>
        <v>#DIV/0!</v>
      </c>
      <c r="R80" s="84" t="e">
        <f t="shared" si="48"/>
        <v>#DIV/0!</v>
      </c>
      <c r="S80" s="84" t="e">
        <f t="shared" si="48"/>
        <v>#DIV/0!</v>
      </c>
      <c r="T80" s="84" t="e">
        <f t="shared" si="48"/>
        <v>#DIV/0!</v>
      </c>
      <c r="U80" s="84" t="e">
        <f t="shared" si="48"/>
        <v>#DIV/0!</v>
      </c>
      <c r="V80" s="84" t="e">
        <f t="shared" si="48"/>
        <v>#DIV/0!</v>
      </c>
      <c r="W80" s="84" t="e">
        <f t="shared" si="48"/>
        <v>#DIV/0!</v>
      </c>
      <c r="X80" s="84" t="e">
        <f t="shared" si="48"/>
        <v>#DIV/0!</v>
      </c>
      <c r="Y80" s="84" t="e">
        <f t="shared" si="48"/>
        <v>#DIV/0!</v>
      </c>
      <c r="Z80" s="84" t="e">
        <f t="shared" si="48"/>
        <v>#DIV/0!</v>
      </c>
      <c r="AA80" s="84" t="e">
        <f t="shared" si="48"/>
        <v>#DIV/0!</v>
      </c>
      <c r="AB80" s="84" t="e">
        <f t="shared" si="48"/>
        <v>#DIV/0!</v>
      </c>
      <c r="AC80" s="84" t="e">
        <f t="shared" si="48"/>
        <v>#DIV/0!</v>
      </c>
    </row>
    <row r="81" spans="2:29" x14ac:dyDescent="0.25">
      <c r="C81" s="54" t="s">
        <v>240</v>
      </c>
      <c r="D81" s="84" t="e">
        <f>D174</f>
        <v>#DIV/0!</v>
      </c>
      <c r="F81" s="84" t="e">
        <f>F174</f>
        <v>#DIV/0!</v>
      </c>
      <c r="G81" s="84" t="e">
        <f t="shared" ref="G81:AC81" si="49">G174</f>
        <v>#DIV/0!</v>
      </c>
      <c r="H81" s="84" t="e">
        <f t="shared" si="49"/>
        <v>#DIV/0!</v>
      </c>
      <c r="I81" s="84" t="e">
        <f t="shared" si="49"/>
        <v>#DIV/0!</v>
      </c>
      <c r="J81" s="84" t="e">
        <f t="shared" si="49"/>
        <v>#DIV/0!</v>
      </c>
      <c r="K81" s="84" t="e">
        <f t="shared" si="49"/>
        <v>#DIV/0!</v>
      </c>
      <c r="L81" s="84" t="e">
        <f t="shared" si="49"/>
        <v>#DIV/0!</v>
      </c>
      <c r="M81" s="84" t="e">
        <f t="shared" si="49"/>
        <v>#DIV/0!</v>
      </c>
      <c r="N81" s="84" t="e">
        <f t="shared" si="49"/>
        <v>#DIV/0!</v>
      </c>
      <c r="O81" s="84" t="e">
        <f t="shared" si="49"/>
        <v>#DIV/0!</v>
      </c>
      <c r="P81" s="84" t="e">
        <f t="shared" si="49"/>
        <v>#DIV/0!</v>
      </c>
      <c r="Q81" s="84" t="e">
        <f t="shared" si="49"/>
        <v>#DIV/0!</v>
      </c>
      <c r="R81" s="84" t="e">
        <f t="shared" si="49"/>
        <v>#DIV/0!</v>
      </c>
      <c r="S81" s="84" t="e">
        <f t="shared" si="49"/>
        <v>#DIV/0!</v>
      </c>
      <c r="T81" s="84" t="e">
        <f t="shared" si="49"/>
        <v>#DIV/0!</v>
      </c>
      <c r="U81" s="84" t="e">
        <f t="shared" si="49"/>
        <v>#DIV/0!</v>
      </c>
      <c r="V81" s="84" t="e">
        <f t="shared" si="49"/>
        <v>#DIV/0!</v>
      </c>
      <c r="W81" s="84" t="e">
        <f t="shared" si="49"/>
        <v>#DIV/0!</v>
      </c>
      <c r="X81" s="84" t="e">
        <f t="shared" si="49"/>
        <v>#DIV/0!</v>
      </c>
      <c r="Y81" s="84" t="e">
        <f t="shared" si="49"/>
        <v>#DIV/0!</v>
      </c>
      <c r="Z81" s="84" t="e">
        <f t="shared" si="49"/>
        <v>#DIV/0!</v>
      </c>
      <c r="AA81" s="84" t="e">
        <f t="shared" si="49"/>
        <v>#DIV/0!</v>
      </c>
      <c r="AB81" s="84" t="e">
        <f t="shared" si="49"/>
        <v>#DIV/0!</v>
      </c>
      <c r="AC81" s="84" t="e">
        <f t="shared" si="49"/>
        <v>#DIV/0!</v>
      </c>
    </row>
    <row r="82" spans="2:29" x14ac:dyDescent="0.25">
      <c r="C82" s="54" t="s">
        <v>241</v>
      </c>
      <c r="D82" s="84" t="e">
        <f>D80-D81</f>
        <v>#DIV/0!</v>
      </c>
      <c r="F82" s="84" t="e">
        <f>F80-F81</f>
        <v>#DIV/0!</v>
      </c>
      <c r="G82" s="84" t="e">
        <f t="shared" ref="G82:AC82" si="50">G80-G81</f>
        <v>#DIV/0!</v>
      </c>
      <c r="H82" s="84" t="e">
        <f t="shared" si="50"/>
        <v>#DIV/0!</v>
      </c>
      <c r="I82" s="84" t="e">
        <f t="shared" si="50"/>
        <v>#DIV/0!</v>
      </c>
      <c r="J82" s="84" t="e">
        <f t="shared" si="50"/>
        <v>#DIV/0!</v>
      </c>
      <c r="K82" s="84" t="e">
        <f t="shared" si="50"/>
        <v>#DIV/0!</v>
      </c>
      <c r="L82" s="84" t="e">
        <f t="shared" si="50"/>
        <v>#DIV/0!</v>
      </c>
      <c r="M82" s="84" t="e">
        <f t="shared" si="50"/>
        <v>#DIV/0!</v>
      </c>
      <c r="N82" s="84" t="e">
        <f t="shared" si="50"/>
        <v>#DIV/0!</v>
      </c>
      <c r="O82" s="84" t="e">
        <f t="shared" si="50"/>
        <v>#DIV/0!</v>
      </c>
      <c r="P82" s="84" t="e">
        <f t="shared" si="50"/>
        <v>#DIV/0!</v>
      </c>
      <c r="Q82" s="84" t="e">
        <f t="shared" si="50"/>
        <v>#DIV/0!</v>
      </c>
      <c r="R82" s="84" t="e">
        <f t="shared" si="50"/>
        <v>#DIV/0!</v>
      </c>
      <c r="S82" s="84" t="e">
        <f t="shared" si="50"/>
        <v>#DIV/0!</v>
      </c>
      <c r="T82" s="84" t="e">
        <f t="shared" si="50"/>
        <v>#DIV/0!</v>
      </c>
      <c r="U82" s="84" t="e">
        <f t="shared" si="50"/>
        <v>#DIV/0!</v>
      </c>
      <c r="V82" s="84" t="e">
        <f t="shared" si="50"/>
        <v>#DIV/0!</v>
      </c>
      <c r="W82" s="84" t="e">
        <f t="shared" si="50"/>
        <v>#DIV/0!</v>
      </c>
      <c r="X82" s="84" t="e">
        <f t="shared" si="50"/>
        <v>#DIV/0!</v>
      </c>
      <c r="Y82" s="84" t="e">
        <f t="shared" si="50"/>
        <v>#DIV/0!</v>
      </c>
      <c r="Z82" s="84" t="e">
        <f t="shared" si="50"/>
        <v>#DIV/0!</v>
      </c>
      <c r="AA82" s="84" t="e">
        <f t="shared" si="50"/>
        <v>#DIV/0!</v>
      </c>
      <c r="AB82" s="84" t="e">
        <f t="shared" si="50"/>
        <v>#DIV/0!</v>
      </c>
      <c r="AC82" s="84" t="e">
        <f t="shared" si="50"/>
        <v>#DIV/0!</v>
      </c>
    </row>
    <row r="83" spans="2:29" x14ac:dyDescent="0.25">
      <c r="C83" s="54" t="s">
        <v>242</v>
      </c>
      <c r="D83" s="85" t="e">
        <f>D81/D80</f>
        <v>#DIV/0!</v>
      </c>
      <c r="F83" s="85" t="e">
        <f>F81/F80</f>
        <v>#DIV/0!</v>
      </c>
      <c r="G83" s="85" t="e">
        <f t="shared" ref="G83:AC83" si="51">G81/G80</f>
        <v>#DIV/0!</v>
      </c>
      <c r="H83" s="85" t="e">
        <f t="shared" si="51"/>
        <v>#DIV/0!</v>
      </c>
      <c r="I83" s="85" t="e">
        <f t="shared" si="51"/>
        <v>#DIV/0!</v>
      </c>
      <c r="J83" s="85" t="e">
        <f t="shared" si="51"/>
        <v>#DIV/0!</v>
      </c>
      <c r="K83" s="85" t="e">
        <f t="shared" si="51"/>
        <v>#DIV/0!</v>
      </c>
      <c r="L83" s="85" t="e">
        <f t="shared" si="51"/>
        <v>#DIV/0!</v>
      </c>
      <c r="M83" s="85" t="e">
        <f t="shared" si="51"/>
        <v>#DIV/0!</v>
      </c>
      <c r="N83" s="85" t="e">
        <f t="shared" si="51"/>
        <v>#DIV/0!</v>
      </c>
      <c r="O83" s="85" t="e">
        <f t="shared" si="51"/>
        <v>#DIV/0!</v>
      </c>
      <c r="P83" s="85" t="e">
        <f t="shared" si="51"/>
        <v>#DIV/0!</v>
      </c>
      <c r="Q83" s="85" t="e">
        <f t="shared" si="51"/>
        <v>#DIV/0!</v>
      </c>
      <c r="R83" s="85" t="e">
        <f t="shared" si="51"/>
        <v>#DIV/0!</v>
      </c>
      <c r="S83" s="85" t="e">
        <f t="shared" si="51"/>
        <v>#DIV/0!</v>
      </c>
      <c r="T83" s="85" t="e">
        <f t="shared" si="51"/>
        <v>#DIV/0!</v>
      </c>
      <c r="U83" s="85" t="e">
        <f t="shared" si="51"/>
        <v>#DIV/0!</v>
      </c>
      <c r="V83" s="85" t="e">
        <f t="shared" si="51"/>
        <v>#DIV/0!</v>
      </c>
      <c r="W83" s="85" t="e">
        <f t="shared" si="51"/>
        <v>#DIV/0!</v>
      </c>
      <c r="X83" s="85" t="e">
        <f t="shared" si="51"/>
        <v>#DIV/0!</v>
      </c>
      <c r="Y83" s="85" t="e">
        <f t="shared" si="51"/>
        <v>#DIV/0!</v>
      </c>
      <c r="Z83" s="85" t="e">
        <f t="shared" si="51"/>
        <v>#DIV/0!</v>
      </c>
      <c r="AA83" s="85" t="e">
        <f t="shared" si="51"/>
        <v>#DIV/0!</v>
      </c>
      <c r="AB83" s="85" t="e">
        <f t="shared" si="51"/>
        <v>#DIV/0!</v>
      </c>
      <c r="AC83" s="85" t="e">
        <f t="shared" si="51"/>
        <v>#DIV/0!</v>
      </c>
    </row>
    <row r="84" spans="2:29" x14ac:dyDescent="0.25">
      <c r="C84" s="54" t="s">
        <v>243</v>
      </c>
      <c r="D84" s="85" t="e">
        <f>1-D83</f>
        <v>#DIV/0!</v>
      </c>
      <c r="F84" s="85" t="e">
        <f>1-F83</f>
        <v>#DIV/0!</v>
      </c>
      <c r="G84" s="85" t="e">
        <f t="shared" ref="G84:AC84" si="52">1-G83</f>
        <v>#DIV/0!</v>
      </c>
      <c r="H84" s="85" t="e">
        <f t="shared" si="52"/>
        <v>#DIV/0!</v>
      </c>
      <c r="I84" s="85" t="e">
        <f t="shared" si="52"/>
        <v>#DIV/0!</v>
      </c>
      <c r="J84" s="85" t="e">
        <f t="shared" si="52"/>
        <v>#DIV/0!</v>
      </c>
      <c r="K84" s="85" t="e">
        <f t="shared" si="52"/>
        <v>#DIV/0!</v>
      </c>
      <c r="L84" s="85" t="e">
        <f t="shared" si="52"/>
        <v>#DIV/0!</v>
      </c>
      <c r="M84" s="85" t="e">
        <f t="shared" si="52"/>
        <v>#DIV/0!</v>
      </c>
      <c r="N84" s="85" t="e">
        <f t="shared" si="52"/>
        <v>#DIV/0!</v>
      </c>
      <c r="O84" s="85" t="e">
        <f t="shared" si="52"/>
        <v>#DIV/0!</v>
      </c>
      <c r="P84" s="85" t="e">
        <f t="shared" si="52"/>
        <v>#DIV/0!</v>
      </c>
      <c r="Q84" s="85" t="e">
        <f t="shared" si="52"/>
        <v>#DIV/0!</v>
      </c>
      <c r="R84" s="85" t="e">
        <f t="shared" si="52"/>
        <v>#DIV/0!</v>
      </c>
      <c r="S84" s="85" t="e">
        <f t="shared" si="52"/>
        <v>#DIV/0!</v>
      </c>
      <c r="T84" s="85" t="e">
        <f t="shared" si="52"/>
        <v>#DIV/0!</v>
      </c>
      <c r="U84" s="85" t="e">
        <f t="shared" si="52"/>
        <v>#DIV/0!</v>
      </c>
      <c r="V84" s="85" t="e">
        <f t="shared" si="52"/>
        <v>#DIV/0!</v>
      </c>
      <c r="W84" s="85" t="e">
        <f t="shared" si="52"/>
        <v>#DIV/0!</v>
      </c>
      <c r="X84" s="85" t="e">
        <f t="shared" si="52"/>
        <v>#DIV/0!</v>
      </c>
      <c r="Y84" s="85" t="e">
        <f t="shared" si="52"/>
        <v>#DIV/0!</v>
      </c>
      <c r="Z84" s="85" t="e">
        <f t="shared" si="52"/>
        <v>#DIV/0!</v>
      </c>
      <c r="AA84" s="85" t="e">
        <f t="shared" si="52"/>
        <v>#DIV/0!</v>
      </c>
      <c r="AB84" s="85" t="e">
        <f t="shared" si="52"/>
        <v>#DIV/0!</v>
      </c>
      <c r="AC84" s="85" t="e">
        <f t="shared" si="52"/>
        <v>#DIV/0!</v>
      </c>
    </row>
    <row r="85" spans="2:29" x14ac:dyDescent="0.25">
      <c r="C85" s="54" t="s">
        <v>244</v>
      </c>
      <c r="D85" s="31" t="e">
        <f>D84</f>
        <v>#DIV/0!</v>
      </c>
      <c r="F85" s="31" t="str">
        <f>IFERROR(F84,"")</f>
        <v/>
      </c>
      <c r="G85" s="31" t="str">
        <f t="shared" ref="G85:AC85" si="53">IFERROR(G84,"")</f>
        <v/>
      </c>
      <c r="H85" s="31" t="str">
        <f t="shared" si="53"/>
        <v/>
      </c>
      <c r="I85" s="31" t="str">
        <f t="shared" si="53"/>
        <v/>
      </c>
      <c r="J85" s="31" t="str">
        <f t="shared" si="53"/>
        <v/>
      </c>
      <c r="K85" s="31" t="str">
        <f t="shared" si="53"/>
        <v/>
      </c>
      <c r="L85" s="31" t="str">
        <f t="shared" si="53"/>
        <v/>
      </c>
      <c r="M85" s="31" t="str">
        <f t="shared" si="53"/>
        <v/>
      </c>
      <c r="N85" s="31" t="str">
        <f t="shared" si="53"/>
        <v/>
      </c>
      <c r="O85" s="31" t="str">
        <f t="shared" si="53"/>
        <v/>
      </c>
      <c r="P85" s="31" t="str">
        <f t="shared" si="53"/>
        <v/>
      </c>
      <c r="Q85" s="31" t="str">
        <f t="shared" si="53"/>
        <v/>
      </c>
      <c r="R85" s="31" t="str">
        <f t="shared" si="53"/>
        <v/>
      </c>
      <c r="S85" s="31" t="str">
        <f t="shared" si="53"/>
        <v/>
      </c>
      <c r="T85" s="31" t="str">
        <f t="shared" si="53"/>
        <v/>
      </c>
      <c r="U85" s="31" t="str">
        <f t="shared" si="53"/>
        <v/>
      </c>
      <c r="V85" s="31" t="str">
        <f t="shared" si="53"/>
        <v/>
      </c>
      <c r="W85" s="31" t="str">
        <f t="shared" si="53"/>
        <v/>
      </c>
      <c r="X85" s="31" t="str">
        <f t="shared" si="53"/>
        <v/>
      </c>
      <c r="Y85" s="31" t="str">
        <f t="shared" si="53"/>
        <v/>
      </c>
      <c r="Z85" s="31" t="str">
        <f t="shared" si="53"/>
        <v/>
      </c>
      <c r="AA85" s="31" t="str">
        <f t="shared" si="53"/>
        <v/>
      </c>
      <c r="AB85" s="31" t="str">
        <f t="shared" si="53"/>
        <v/>
      </c>
      <c r="AC85" s="31" t="str">
        <f t="shared" si="53"/>
        <v/>
      </c>
    </row>
    <row r="86" spans="2:29" x14ac:dyDescent="0.25">
      <c r="B86" t="s">
        <v>77</v>
      </c>
      <c r="C86" s="54" t="s">
        <v>239</v>
      </c>
      <c r="D86" s="84" t="e">
        <f>D122</f>
        <v>#DIV/0!</v>
      </c>
      <c r="F86" s="84" t="e">
        <f>F122</f>
        <v>#DIV/0!</v>
      </c>
      <c r="G86" s="84" t="e">
        <f t="shared" ref="G86:AC86" si="54">G122</f>
        <v>#DIV/0!</v>
      </c>
      <c r="H86" s="84" t="e">
        <f t="shared" si="54"/>
        <v>#DIV/0!</v>
      </c>
      <c r="I86" s="84" t="e">
        <f t="shared" si="54"/>
        <v>#DIV/0!</v>
      </c>
      <c r="J86" s="84" t="e">
        <f t="shared" si="54"/>
        <v>#DIV/0!</v>
      </c>
      <c r="K86" s="84" t="e">
        <f t="shared" si="54"/>
        <v>#DIV/0!</v>
      </c>
      <c r="L86" s="84" t="e">
        <f t="shared" si="54"/>
        <v>#DIV/0!</v>
      </c>
      <c r="M86" s="84" t="e">
        <f t="shared" si="54"/>
        <v>#DIV/0!</v>
      </c>
      <c r="N86" s="84" t="e">
        <f t="shared" si="54"/>
        <v>#DIV/0!</v>
      </c>
      <c r="O86" s="84" t="e">
        <f t="shared" si="54"/>
        <v>#DIV/0!</v>
      </c>
      <c r="P86" s="84" t="e">
        <f t="shared" si="54"/>
        <v>#DIV/0!</v>
      </c>
      <c r="Q86" s="84" t="e">
        <f t="shared" si="54"/>
        <v>#DIV/0!</v>
      </c>
      <c r="R86" s="84" t="e">
        <f t="shared" si="54"/>
        <v>#DIV/0!</v>
      </c>
      <c r="S86" s="84" t="e">
        <f t="shared" si="54"/>
        <v>#DIV/0!</v>
      </c>
      <c r="T86" s="84" t="e">
        <f t="shared" si="54"/>
        <v>#DIV/0!</v>
      </c>
      <c r="U86" s="84" t="e">
        <f t="shared" si="54"/>
        <v>#DIV/0!</v>
      </c>
      <c r="V86" s="84" t="e">
        <f t="shared" si="54"/>
        <v>#DIV/0!</v>
      </c>
      <c r="W86" s="84" t="e">
        <f t="shared" si="54"/>
        <v>#DIV/0!</v>
      </c>
      <c r="X86" s="84" t="e">
        <f t="shared" si="54"/>
        <v>#DIV/0!</v>
      </c>
      <c r="Y86" s="84" t="e">
        <f t="shared" si="54"/>
        <v>#DIV/0!</v>
      </c>
      <c r="Z86" s="84" t="e">
        <f t="shared" si="54"/>
        <v>#DIV/0!</v>
      </c>
      <c r="AA86" s="84" t="e">
        <f t="shared" si="54"/>
        <v>#DIV/0!</v>
      </c>
      <c r="AB86" s="84" t="e">
        <f t="shared" si="54"/>
        <v>#DIV/0!</v>
      </c>
      <c r="AC86" s="84" t="e">
        <f t="shared" si="54"/>
        <v>#DIV/0!</v>
      </c>
    </row>
    <row r="87" spans="2:29" x14ac:dyDescent="0.25">
      <c r="C87" s="54" t="s">
        <v>240</v>
      </c>
      <c r="D87" s="84" t="e">
        <f>D123</f>
        <v>#DIV/0!</v>
      </c>
      <c r="F87" s="84" t="e">
        <f>F123</f>
        <v>#DIV/0!</v>
      </c>
      <c r="G87" s="84" t="e">
        <f t="shared" ref="G87:AC87" si="55">G123</f>
        <v>#DIV/0!</v>
      </c>
      <c r="H87" s="84" t="e">
        <f t="shared" si="55"/>
        <v>#DIV/0!</v>
      </c>
      <c r="I87" s="84" t="e">
        <f t="shared" si="55"/>
        <v>#DIV/0!</v>
      </c>
      <c r="J87" s="84" t="e">
        <f t="shared" si="55"/>
        <v>#DIV/0!</v>
      </c>
      <c r="K87" s="84" t="e">
        <f t="shared" si="55"/>
        <v>#DIV/0!</v>
      </c>
      <c r="L87" s="84" t="e">
        <f t="shared" si="55"/>
        <v>#DIV/0!</v>
      </c>
      <c r="M87" s="84" t="e">
        <f t="shared" si="55"/>
        <v>#DIV/0!</v>
      </c>
      <c r="N87" s="84" t="e">
        <f t="shared" si="55"/>
        <v>#DIV/0!</v>
      </c>
      <c r="O87" s="84" t="e">
        <f t="shared" si="55"/>
        <v>#DIV/0!</v>
      </c>
      <c r="P87" s="84" t="e">
        <f t="shared" si="55"/>
        <v>#DIV/0!</v>
      </c>
      <c r="Q87" s="84" t="e">
        <f t="shared" si="55"/>
        <v>#DIV/0!</v>
      </c>
      <c r="R87" s="84" t="e">
        <f t="shared" si="55"/>
        <v>#DIV/0!</v>
      </c>
      <c r="S87" s="84" t="e">
        <f t="shared" si="55"/>
        <v>#DIV/0!</v>
      </c>
      <c r="T87" s="84" t="e">
        <f t="shared" si="55"/>
        <v>#DIV/0!</v>
      </c>
      <c r="U87" s="84" t="e">
        <f t="shared" si="55"/>
        <v>#DIV/0!</v>
      </c>
      <c r="V87" s="84" t="e">
        <f t="shared" si="55"/>
        <v>#DIV/0!</v>
      </c>
      <c r="W87" s="84" t="e">
        <f t="shared" si="55"/>
        <v>#DIV/0!</v>
      </c>
      <c r="X87" s="84" t="e">
        <f t="shared" si="55"/>
        <v>#DIV/0!</v>
      </c>
      <c r="Y87" s="84" t="e">
        <f t="shared" si="55"/>
        <v>#DIV/0!</v>
      </c>
      <c r="Z87" s="84" t="e">
        <f t="shared" si="55"/>
        <v>#DIV/0!</v>
      </c>
      <c r="AA87" s="84" t="e">
        <f t="shared" si="55"/>
        <v>#DIV/0!</v>
      </c>
      <c r="AB87" s="84" t="e">
        <f t="shared" si="55"/>
        <v>#DIV/0!</v>
      </c>
      <c r="AC87" s="84" t="e">
        <f t="shared" si="55"/>
        <v>#DIV/0!</v>
      </c>
    </row>
    <row r="88" spans="2:29" x14ac:dyDescent="0.25">
      <c r="C88" s="54" t="s">
        <v>241</v>
      </c>
      <c r="D88" s="84" t="e">
        <f>D86-D87</f>
        <v>#DIV/0!</v>
      </c>
      <c r="F88" s="84" t="e">
        <f>F86-F87</f>
        <v>#DIV/0!</v>
      </c>
      <c r="G88" s="84" t="e">
        <f t="shared" ref="G88:AC88" si="56">G86-G87</f>
        <v>#DIV/0!</v>
      </c>
      <c r="H88" s="84" t="e">
        <f t="shared" si="56"/>
        <v>#DIV/0!</v>
      </c>
      <c r="I88" s="84" t="e">
        <f t="shared" si="56"/>
        <v>#DIV/0!</v>
      </c>
      <c r="J88" s="84" t="e">
        <f t="shared" si="56"/>
        <v>#DIV/0!</v>
      </c>
      <c r="K88" s="84" t="e">
        <f t="shared" si="56"/>
        <v>#DIV/0!</v>
      </c>
      <c r="L88" s="84" t="e">
        <f t="shared" si="56"/>
        <v>#DIV/0!</v>
      </c>
      <c r="M88" s="84" t="e">
        <f t="shared" si="56"/>
        <v>#DIV/0!</v>
      </c>
      <c r="N88" s="84" t="e">
        <f t="shared" si="56"/>
        <v>#DIV/0!</v>
      </c>
      <c r="O88" s="84" t="e">
        <f t="shared" si="56"/>
        <v>#DIV/0!</v>
      </c>
      <c r="P88" s="84" t="e">
        <f t="shared" si="56"/>
        <v>#DIV/0!</v>
      </c>
      <c r="Q88" s="84" t="e">
        <f t="shared" si="56"/>
        <v>#DIV/0!</v>
      </c>
      <c r="R88" s="84" t="e">
        <f t="shared" si="56"/>
        <v>#DIV/0!</v>
      </c>
      <c r="S88" s="84" t="e">
        <f t="shared" si="56"/>
        <v>#DIV/0!</v>
      </c>
      <c r="T88" s="84" t="e">
        <f t="shared" si="56"/>
        <v>#DIV/0!</v>
      </c>
      <c r="U88" s="84" t="e">
        <f t="shared" si="56"/>
        <v>#DIV/0!</v>
      </c>
      <c r="V88" s="84" t="e">
        <f t="shared" si="56"/>
        <v>#DIV/0!</v>
      </c>
      <c r="W88" s="84" t="e">
        <f t="shared" si="56"/>
        <v>#DIV/0!</v>
      </c>
      <c r="X88" s="84" t="e">
        <f t="shared" si="56"/>
        <v>#DIV/0!</v>
      </c>
      <c r="Y88" s="84" t="e">
        <f t="shared" si="56"/>
        <v>#DIV/0!</v>
      </c>
      <c r="Z88" s="84" t="e">
        <f t="shared" si="56"/>
        <v>#DIV/0!</v>
      </c>
      <c r="AA88" s="84" t="e">
        <f t="shared" si="56"/>
        <v>#DIV/0!</v>
      </c>
      <c r="AB88" s="84" t="e">
        <f t="shared" si="56"/>
        <v>#DIV/0!</v>
      </c>
      <c r="AC88" s="84" t="e">
        <f t="shared" si="56"/>
        <v>#DIV/0!</v>
      </c>
    </row>
    <row r="89" spans="2:29" x14ac:dyDescent="0.25">
      <c r="C89" s="54" t="s">
        <v>242</v>
      </c>
      <c r="D89" s="85" t="e">
        <f>D87/D86</f>
        <v>#DIV/0!</v>
      </c>
      <c r="F89" s="85" t="e">
        <f>F87/F86</f>
        <v>#DIV/0!</v>
      </c>
      <c r="G89" s="85" t="e">
        <f t="shared" ref="G89:AC89" si="57">G87/G86</f>
        <v>#DIV/0!</v>
      </c>
      <c r="H89" s="85" t="e">
        <f t="shared" si="57"/>
        <v>#DIV/0!</v>
      </c>
      <c r="I89" s="85" t="e">
        <f t="shared" si="57"/>
        <v>#DIV/0!</v>
      </c>
      <c r="J89" s="85" t="e">
        <f t="shared" si="57"/>
        <v>#DIV/0!</v>
      </c>
      <c r="K89" s="85" t="e">
        <f t="shared" si="57"/>
        <v>#DIV/0!</v>
      </c>
      <c r="L89" s="85" t="e">
        <f t="shared" si="57"/>
        <v>#DIV/0!</v>
      </c>
      <c r="M89" s="85" t="e">
        <f t="shared" si="57"/>
        <v>#DIV/0!</v>
      </c>
      <c r="N89" s="85" t="e">
        <f t="shared" si="57"/>
        <v>#DIV/0!</v>
      </c>
      <c r="O89" s="85" t="e">
        <f t="shared" si="57"/>
        <v>#DIV/0!</v>
      </c>
      <c r="P89" s="85" t="e">
        <f t="shared" si="57"/>
        <v>#DIV/0!</v>
      </c>
      <c r="Q89" s="85" t="e">
        <f t="shared" si="57"/>
        <v>#DIV/0!</v>
      </c>
      <c r="R89" s="85" t="e">
        <f t="shared" si="57"/>
        <v>#DIV/0!</v>
      </c>
      <c r="S89" s="85" t="e">
        <f t="shared" si="57"/>
        <v>#DIV/0!</v>
      </c>
      <c r="T89" s="85" t="e">
        <f t="shared" si="57"/>
        <v>#DIV/0!</v>
      </c>
      <c r="U89" s="85" t="e">
        <f t="shared" si="57"/>
        <v>#DIV/0!</v>
      </c>
      <c r="V89" s="85" t="e">
        <f t="shared" si="57"/>
        <v>#DIV/0!</v>
      </c>
      <c r="W89" s="85" t="e">
        <f t="shared" si="57"/>
        <v>#DIV/0!</v>
      </c>
      <c r="X89" s="85" t="e">
        <f t="shared" si="57"/>
        <v>#DIV/0!</v>
      </c>
      <c r="Y89" s="85" t="e">
        <f t="shared" si="57"/>
        <v>#DIV/0!</v>
      </c>
      <c r="Z89" s="85" t="e">
        <f t="shared" si="57"/>
        <v>#DIV/0!</v>
      </c>
      <c r="AA89" s="85" t="e">
        <f t="shared" si="57"/>
        <v>#DIV/0!</v>
      </c>
      <c r="AB89" s="85" t="e">
        <f t="shared" si="57"/>
        <v>#DIV/0!</v>
      </c>
      <c r="AC89" s="85" t="e">
        <f t="shared" si="57"/>
        <v>#DIV/0!</v>
      </c>
    </row>
    <row r="90" spans="2:29" x14ac:dyDescent="0.25">
      <c r="C90" s="54" t="s">
        <v>243</v>
      </c>
      <c r="D90" s="85" t="e">
        <f>1-D89</f>
        <v>#DIV/0!</v>
      </c>
      <c r="F90" s="85" t="e">
        <f>1-F89</f>
        <v>#DIV/0!</v>
      </c>
      <c r="G90" s="85" t="e">
        <f t="shared" ref="G90:AC90" si="58">1-G89</f>
        <v>#DIV/0!</v>
      </c>
      <c r="H90" s="85" t="e">
        <f t="shared" si="58"/>
        <v>#DIV/0!</v>
      </c>
      <c r="I90" s="85" t="e">
        <f t="shared" si="58"/>
        <v>#DIV/0!</v>
      </c>
      <c r="J90" s="85" t="e">
        <f t="shared" si="58"/>
        <v>#DIV/0!</v>
      </c>
      <c r="K90" s="85" t="e">
        <f t="shared" si="58"/>
        <v>#DIV/0!</v>
      </c>
      <c r="L90" s="85" t="e">
        <f t="shared" si="58"/>
        <v>#DIV/0!</v>
      </c>
      <c r="M90" s="85" t="e">
        <f t="shared" si="58"/>
        <v>#DIV/0!</v>
      </c>
      <c r="N90" s="85" t="e">
        <f t="shared" si="58"/>
        <v>#DIV/0!</v>
      </c>
      <c r="O90" s="85" t="e">
        <f t="shared" si="58"/>
        <v>#DIV/0!</v>
      </c>
      <c r="P90" s="85" t="e">
        <f t="shared" si="58"/>
        <v>#DIV/0!</v>
      </c>
      <c r="Q90" s="85" t="e">
        <f t="shared" si="58"/>
        <v>#DIV/0!</v>
      </c>
      <c r="R90" s="85" t="e">
        <f t="shared" si="58"/>
        <v>#DIV/0!</v>
      </c>
      <c r="S90" s="85" t="e">
        <f t="shared" si="58"/>
        <v>#DIV/0!</v>
      </c>
      <c r="T90" s="85" t="e">
        <f t="shared" si="58"/>
        <v>#DIV/0!</v>
      </c>
      <c r="U90" s="85" t="e">
        <f t="shared" si="58"/>
        <v>#DIV/0!</v>
      </c>
      <c r="V90" s="85" t="e">
        <f t="shared" si="58"/>
        <v>#DIV/0!</v>
      </c>
      <c r="W90" s="85" t="e">
        <f t="shared" si="58"/>
        <v>#DIV/0!</v>
      </c>
      <c r="X90" s="85" t="e">
        <f t="shared" si="58"/>
        <v>#DIV/0!</v>
      </c>
      <c r="Y90" s="85" t="e">
        <f t="shared" si="58"/>
        <v>#DIV/0!</v>
      </c>
      <c r="Z90" s="85" t="e">
        <f t="shared" si="58"/>
        <v>#DIV/0!</v>
      </c>
      <c r="AA90" s="85" t="e">
        <f t="shared" si="58"/>
        <v>#DIV/0!</v>
      </c>
      <c r="AB90" s="85" t="e">
        <f t="shared" si="58"/>
        <v>#DIV/0!</v>
      </c>
      <c r="AC90" s="85" t="e">
        <f t="shared" si="58"/>
        <v>#DIV/0!</v>
      </c>
    </row>
    <row r="91" spans="2:29" x14ac:dyDescent="0.25">
      <c r="C91" s="54" t="s">
        <v>244</v>
      </c>
      <c r="D91" s="31" t="e">
        <f>D90</f>
        <v>#DIV/0!</v>
      </c>
      <c r="F91" s="31" t="str">
        <f>IFERROR(F90,"")</f>
        <v/>
      </c>
      <c r="G91" s="31" t="str">
        <f t="shared" ref="G91:AC91" si="59">IFERROR(G90,"")</f>
        <v/>
      </c>
      <c r="H91" s="31" t="str">
        <f t="shared" si="59"/>
        <v/>
      </c>
      <c r="I91" s="31" t="str">
        <f t="shared" si="59"/>
        <v/>
      </c>
      <c r="J91" s="31" t="str">
        <f t="shared" si="59"/>
        <v/>
      </c>
      <c r="K91" s="31" t="str">
        <f t="shared" si="59"/>
        <v/>
      </c>
      <c r="L91" s="31" t="str">
        <f t="shared" si="59"/>
        <v/>
      </c>
      <c r="M91" s="31" t="str">
        <f t="shared" si="59"/>
        <v/>
      </c>
      <c r="N91" s="31" t="str">
        <f t="shared" si="59"/>
        <v/>
      </c>
      <c r="O91" s="31" t="str">
        <f t="shared" si="59"/>
        <v/>
      </c>
      <c r="P91" s="31" t="str">
        <f t="shared" si="59"/>
        <v/>
      </c>
      <c r="Q91" s="31" t="str">
        <f t="shared" si="59"/>
        <v/>
      </c>
      <c r="R91" s="31" t="str">
        <f t="shared" si="59"/>
        <v/>
      </c>
      <c r="S91" s="31" t="str">
        <f t="shared" si="59"/>
        <v/>
      </c>
      <c r="T91" s="31" t="str">
        <f t="shared" si="59"/>
        <v/>
      </c>
      <c r="U91" s="31" t="str">
        <f t="shared" si="59"/>
        <v/>
      </c>
      <c r="V91" s="31" t="str">
        <f t="shared" si="59"/>
        <v/>
      </c>
      <c r="W91" s="31" t="str">
        <f t="shared" si="59"/>
        <v/>
      </c>
      <c r="X91" s="31" t="str">
        <f t="shared" si="59"/>
        <v/>
      </c>
      <c r="Y91" s="31" t="str">
        <f t="shared" si="59"/>
        <v/>
      </c>
      <c r="Z91" s="31" t="str">
        <f t="shared" si="59"/>
        <v/>
      </c>
      <c r="AA91" s="31" t="str">
        <f t="shared" si="59"/>
        <v/>
      </c>
      <c r="AB91" s="31" t="str">
        <f t="shared" si="59"/>
        <v/>
      </c>
      <c r="AC91" s="31" t="str">
        <f t="shared" si="59"/>
        <v/>
      </c>
    </row>
    <row r="92" spans="2:29" x14ac:dyDescent="0.25">
      <c r="B92" t="s">
        <v>78</v>
      </c>
      <c r="C92" s="54" t="s">
        <v>241</v>
      </c>
      <c r="D92" s="84" t="e">
        <f>D259</f>
        <v>#DIV/0!</v>
      </c>
      <c r="F92" s="84" t="e">
        <f>F259</f>
        <v>#DIV/0!</v>
      </c>
      <c r="G92" s="84" t="e">
        <f t="shared" ref="G92:AC92" si="60">G259</f>
        <v>#DIV/0!</v>
      </c>
      <c r="H92" s="84" t="e">
        <f t="shared" si="60"/>
        <v>#DIV/0!</v>
      </c>
      <c r="I92" s="84" t="e">
        <f t="shared" si="60"/>
        <v>#DIV/0!</v>
      </c>
      <c r="J92" s="84" t="e">
        <f t="shared" si="60"/>
        <v>#DIV/0!</v>
      </c>
      <c r="K92" s="84" t="e">
        <f t="shared" si="60"/>
        <v>#DIV/0!</v>
      </c>
      <c r="L92" s="84" t="e">
        <f t="shared" si="60"/>
        <v>#DIV/0!</v>
      </c>
      <c r="M92" s="84" t="e">
        <f t="shared" si="60"/>
        <v>#DIV/0!</v>
      </c>
      <c r="N92" s="84" t="e">
        <f t="shared" si="60"/>
        <v>#DIV/0!</v>
      </c>
      <c r="O92" s="84" t="e">
        <f t="shared" si="60"/>
        <v>#DIV/0!</v>
      </c>
      <c r="P92" s="84" t="e">
        <f t="shared" si="60"/>
        <v>#DIV/0!</v>
      </c>
      <c r="Q92" s="84" t="e">
        <f t="shared" si="60"/>
        <v>#DIV/0!</v>
      </c>
      <c r="R92" s="84" t="e">
        <f t="shared" si="60"/>
        <v>#DIV/0!</v>
      </c>
      <c r="S92" s="84" t="e">
        <f t="shared" si="60"/>
        <v>#DIV/0!</v>
      </c>
      <c r="T92" s="84" t="e">
        <f t="shared" si="60"/>
        <v>#DIV/0!</v>
      </c>
      <c r="U92" s="84" t="e">
        <f t="shared" si="60"/>
        <v>#DIV/0!</v>
      </c>
      <c r="V92" s="84" t="e">
        <f t="shared" si="60"/>
        <v>#DIV/0!</v>
      </c>
      <c r="W92" s="84" t="e">
        <f t="shared" si="60"/>
        <v>#DIV/0!</v>
      </c>
      <c r="X92" s="84" t="e">
        <f t="shared" si="60"/>
        <v>#DIV/0!</v>
      </c>
      <c r="Y92" s="84" t="e">
        <f t="shared" si="60"/>
        <v>#DIV/0!</v>
      </c>
      <c r="Z92" s="84" t="e">
        <f t="shared" si="60"/>
        <v>#DIV/0!</v>
      </c>
      <c r="AA92" s="84" t="e">
        <f t="shared" si="60"/>
        <v>#DIV/0!</v>
      </c>
      <c r="AB92" s="84" t="e">
        <f t="shared" si="60"/>
        <v>#DIV/0!</v>
      </c>
      <c r="AC92" s="84" t="e">
        <f t="shared" si="60"/>
        <v>#DIV/0!</v>
      </c>
    </row>
    <row r="93" spans="2:29" x14ac:dyDescent="0.25">
      <c r="C93" s="54" t="s">
        <v>242</v>
      </c>
      <c r="D93" s="102" t="e">
        <f>D261</f>
        <v>#DIV/0!</v>
      </c>
      <c r="F93" s="102" t="e">
        <f>F261</f>
        <v>#DIV/0!</v>
      </c>
      <c r="G93" s="102" t="e">
        <f t="shared" ref="G93:AC93" si="61">G261</f>
        <v>#DIV/0!</v>
      </c>
      <c r="H93" s="102" t="e">
        <f t="shared" si="61"/>
        <v>#DIV/0!</v>
      </c>
      <c r="I93" s="102" t="e">
        <f t="shared" si="61"/>
        <v>#DIV/0!</v>
      </c>
      <c r="J93" s="102" t="e">
        <f t="shared" si="61"/>
        <v>#DIV/0!</v>
      </c>
      <c r="K93" s="102" t="e">
        <f t="shared" si="61"/>
        <v>#DIV/0!</v>
      </c>
      <c r="L93" s="102" t="e">
        <f t="shared" si="61"/>
        <v>#DIV/0!</v>
      </c>
      <c r="M93" s="102" t="e">
        <f t="shared" si="61"/>
        <v>#DIV/0!</v>
      </c>
      <c r="N93" s="102" t="e">
        <f t="shared" si="61"/>
        <v>#DIV/0!</v>
      </c>
      <c r="O93" s="102" t="e">
        <f t="shared" si="61"/>
        <v>#DIV/0!</v>
      </c>
      <c r="P93" s="102" t="e">
        <f t="shared" si="61"/>
        <v>#DIV/0!</v>
      </c>
      <c r="Q93" s="102" t="e">
        <f t="shared" si="61"/>
        <v>#DIV/0!</v>
      </c>
      <c r="R93" s="102" t="e">
        <f t="shared" si="61"/>
        <v>#DIV/0!</v>
      </c>
      <c r="S93" s="102" t="e">
        <f t="shared" si="61"/>
        <v>#DIV/0!</v>
      </c>
      <c r="T93" s="102" t="e">
        <f t="shared" si="61"/>
        <v>#DIV/0!</v>
      </c>
      <c r="U93" s="102" t="e">
        <f t="shared" si="61"/>
        <v>#DIV/0!</v>
      </c>
      <c r="V93" s="102" t="e">
        <f t="shared" si="61"/>
        <v>#DIV/0!</v>
      </c>
      <c r="W93" s="102" t="e">
        <f t="shared" si="61"/>
        <v>#DIV/0!</v>
      </c>
      <c r="X93" s="102" t="e">
        <f t="shared" si="61"/>
        <v>#DIV/0!</v>
      </c>
      <c r="Y93" s="102" t="e">
        <f t="shared" si="61"/>
        <v>#DIV/0!</v>
      </c>
      <c r="Z93" s="102" t="e">
        <f t="shared" si="61"/>
        <v>#DIV/0!</v>
      </c>
      <c r="AA93" s="102" t="e">
        <f t="shared" si="61"/>
        <v>#DIV/0!</v>
      </c>
      <c r="AB93" s="102" t="e">
        <f t="shared" si="61"/>
        <v>#DIV/0!</v>
      </c>
      <c r="AC93" s="102" t="e">
        <f t="shared" si="61"/>
        <v>#DIV/0!</v>
      </c>
    </row>
    <row r="94" spans="2:29" x14ac:dyDescent="0.25">
      <c r="C94" s="54" t="s">
        <v>243</v>
      </c>
      <c r="D94" s="85" t="e">
        <f>1-D93</f>
        <v>#DIV/0!</v>
      </c>
      <c r="F94" s="85" t="e">
        <f>1-F93</f>
        <v>#DIV/0!</v>
      </c>
      <c r="G94" s="85" t="e">
        <f t="shared" ref="G94:AC94" si="62">1-G93</f>
        <v>#DIV/0!</v>
      </c>
      <c r="H94" s="85" t="e">
        <f t="shared" si="62"/>
        <v>#DIV/0!</v>
      </c>
      <c r="I94" s="85" t="e">
        <f t="shared" si="62"/>
        <v>#DIV/0!</v>
      </c>
      <c r="J94" s="85" t="e">
        <f t="shared" si="62"/>
        <v>#DIV/0!</v>
      </c>
      <c r="K94" s="85" t="e">
        <f t="shared" si="62"/>
        <v>#DIV/0!</v>
      </c>
      <c r="L94" s="85" t="e">
        <f t="shared" si="62"/>
        <v>#DIV/0!</v>
      </c>
      <c r="M94" s="85" t="e">
        <f t="shared" si="62"/>
        <v>#DIV/0!</v>
      </c>
      <c r="N94" s="85" t="e">
        <f t="shared" si="62"/>
        <v>#DIV/0!</v>
      </c>
      <c r="O94" s="85" t="e">
        <f t="shared" si="62"/>
        <v>#DIV/0!</v>
      </c>
      <c r="P94" s="85" t="e">
        <f t="shared" si="62"/>
        <v>#DIV/0!</v>
      </c>
      <c r="Q94" s="85" t="e">
        <f t="shared" si="62"/>
        <v>#DIV/0!</v>
      </c>
      <c r="R94" s="85" t="e">
        <f t="shared" si="62"/>
        <v>#DIV/0!</v>
      </c>
      <c r="S94" s="85" t="e">
        <f t="shared" si="62"/>
        <v>#DIV/0!</v>
      </c>
      <c r="T94" s="85" t="e">
        <f t="shared" si="62"/>
        <v>#DIV/0!</v>
      </c>
      <c r="U94" s="85" t="e">
        <f t="shared" si="62"/>
        <v>#DIV/0!</v>
      </c>
      <c r="V94" s="85" t="e">
        <f t="shared" si="62"/>
        <v>#DIV/0!</v>
      </c>
      <c r="W94" s="85" t="e">
        <f t="shared" si="62"/>
        <v>#DIV/0!</v>
      </c>
      <c r="X94" s="85" t="e">
        <f t="shared" si="62"/>
        <v>#DIV/0!</v>
      </c>
      <c r="Y94" s="85" t="e">
        <f t="shared" si="62"/>
        <v>#DIV/0!</v>
      </c>
      <c r="Z94" s="85" t="e">
        <f t="shared" si="62"/>
        <v>#DIV/0!</v>
      </c>
      <c r="AA94" s="85" t="e">
        <f t="shared" si="62"/>
        <v>#DIV/0!</v>
      </c>
      <c r="AB94" s="85" t="e">
        <f t="shared" si="62"/>
        <v>#DIV/0!</v>
      </c>
      <c r="AC94" s="85" t="e">
        <f t="shared" si="62"/>
        <v>#DIV/0!</v>
      </c>
    </row>
    <row r="95" spans="2:29" x14ac:dyDescent="0.25">
      <c r="C95" s="54" t="s">
        <v>244</v>
      </c>
      <c r="D95" s="31" t="e">
        <f>D94</f>
        <v>#DIV/0!</v>
      </c>
      <c r="F95" s="31" t="str">
        <f>IFERROR(F94,"")</f>
        <v/>
      </c>
      <c r="G95" s="31" t="str">
        <f t="shared" ref="G95:AC95" si="63">IFERROR(G94,"")</f>
        <v/>
      </c>
      <c r="H95" s="31" t="str">
        <f t="shared" si="63"/>
        <v/>
      </c>
      <c r="I95" s="31" t="str">
        <f t="shared" si="63"/>
        <v/>
      </c>
      <c r="J95" s="31" t="str">
        <f t="shared" si="63"/>
        <v/>
      </c>
      <c r="K95" s="31" t="str">
        <f t="shared" si="63"/>
        <v/>
      </c>
      <c r="L95" s="31" t="str">
        <f t="shared" si="63"/>
        <v/>
      </c>
      <c r="M95" s="31" t="str">
        <f t="shared" si="63"/>
        <v/>
      </c>
      <c r="N95" s="31" t="str">
        <f t="shared" si="63"/>
        <v/>
      </c>
      <c r="O95" s="31" t="str">
        <f t="shared" si="63"/>
        <v/>
      </c>
      <c r="P95" s="31" t="str">
        <f t="shared" si="63"/>
        <v/>
      </c>
      <c r="Q95" s="31" t="str">
        <f t="shared" si="63"/>
        <v/>
      </c>
      <c r="R95" s="31" t="str">
        <f t="shared" si="63"/>
        <v/>
      </c>
      <c r="S95" s="31" t="str">
        <f t="shared" si="63"/>
        <v/>
      </c>
      <c r="T95" s="31" t="str">
        <f t="shared" si="63"/>
        <v/>
      </c>
      <c r="U95" s="31" t="str">
        <f t="shared" si="63"/>
        <v/>
      </c>
      <c r="V95" s="31" t="str">
        <f t="shared" si="63"/>
        <v/>
      </c>
      <c r="W95" s="31" t="str">
        <f t="shared" si="63"/>
        <v/>
      </c>
      <c r="X95" s="31" t="str">
        <f t="shared" si="63"/>
        <v/>
      </c>
      <c r="Y95" s="31" t="str">
        <f t="shared" si="63"/>
        <v/>
      </c>
      <c r="Z95" s="31" t="str">
        <f t="shared" si="63"/>
        <v/>
      </c>
      <c r="AA95" s="31" t="str">
        <f t="shared" si="63"/>
        <v/>
      </c>
      <c r="AB95" s="31" t="str">
        <f t="shared" si="63"/>
        <v/>
      </c>
      <c r="AC95" s="31" t="str">
        <f t="shared" si="63"/>
        <v/>
      </c>
    </row>
    <row r="96" spans="2:29" x14ac:dyDescent="0.25">
      <c r="B96" t="s">
        <v>245</v>
      </c>
      <c r="D96" s="31" t="e">
        <f>D95+D91+D85</f>
        <v>#DIV/0!</v>
      </c>
      <c r="F96" s="31" t="e">
        <f t="shared" ref="F96:AC96" si="64">1-((1-F85)*(1-F91)*(1-F95))</f>
        <v>#VALUE!</v>
      </c>
      <c r="G96" s="31" t="e">
        <f t="shared" si="64"/>
        <v>#VALUE!</v>
      </c>
      <c r="H96" s="31" t="e">
        <f t="shared" si="64"/>
        <v>#VALUE!</v>
      </c>
      <c r="I96" s="31" t="e">
        <f t="shared" si="64"/>
        <v>#VALUE!</v>
      </c>
      <c r="J96" s="31" t="e">
        <f t="shared" si="64"/>
        <v>#VALUE!</v>
      </c>
      <c r="K96" s="31" t="e">
        <f t="shared" si="64"/>
        <v>#VALUE!</v>
      </c>
      <c r="L96" s="31" t="e">
        <f t="shared" si="64"/>
        <v>#VALUE!</v>
      </c>
      <c r="M96" s="31" t="e">
        <f t="shared" si="64"/>
        <v>#VALUE!</v>
      </c>
      <c r="N96" s="31" t="e">
        <f t="shared" si="64"/>
        <v>#VALUE!</v>
      </c>
      <c r="O96" s="31" t="e">
        <f t="shared" si="64"/>
        <v>#VALUE!</v>
      </c>
      <c r="P96" s="31" t="e">
        <f t="shared" si="64"/>
        <v>#VALUE!</v>
      </c>
      <c r="Q96" s="31" t="e">
        <f t="shared" si="64"/>
        <v>#VALUE!</v>
      </c>
      <c r="R96" s="31" t="e">
        <f t="shared" si="64"/>
        <v>#VALUE!</v>
      </c>
      <c r="S96" s="31" t="e">
        <f t="shared" si="64"/>
        <v>#VALUE!</v>
      </c>
      <c r="T96" s="31" t="e">
        <f t="shared" si="64"/>
        <v>#VALUE!</v>
      </c>
      <c r="U96" s="31" t="e">
        <f t="shared" si="64"/>
        <v>#VALUE!</v>
      </c>
      <c r="V96" s="31" t="e">
        <f t="shared" si="64"/>
        <v>#VALUE!</v>
      </c>
      <c r="W96" s="31" t="e">
        <f t="shared" si="64"/>
        <v>#VALUE!</v>
      </c>
      <c r="X96" s="31" t="e">
        <f t="shared" si="64"/>
        <v>#VALUE!</v>
      </c>
      <c r="Y96" s="31" t="e">
        <f t="shared" si="64"/>
        <v>#VALUE!</v>
      </c>
      <c r="Z96" s="31" t="e">
        <f t="shared" si="64"/>
        <v>#VALUE!</v>
      </c>
      <c r="AA96" s="31" t="e">
        <f t="shared" si="64"/>
        <v>#VALUE!</v>
      </c>
      <c r="AB96" s="31" t="e">
        <f t="shared" si="64"/>
        <v>#VALUE!</v>
      </c>
      <c r="AC96" s="31" t="e">
        <f t="shared" si="64"/>
        <v>#VALUE!</v>
      </c>
    </row>
    <row r="97" spans="2:29" x14ac:dyDescent="0.25">
      <c r="F97" s="71"/>
      <c r="H97" s="71"/>
      <c r="J97" s="71"/>
      <c r="L97" s="71"/>
      <c r="N97" s="71"/>
      <c r="P97" s="71"/>
      <c r="R97" s="71"/>
      <c r="T97" s="71"/>
      <c r="V97" s="71"/>
      <c r="X97" s="71"/>
      <c r="Z97" s="71"/>
      <c r="AB97" s="71"/>
    </row>
    <row r="98" spans="2:29" x14ac:dyDescent="0.25">
      <c r="B98" s="33" t="s">
        <v>248</v>
      </c>
      <c r="C98" s="33"/>
      <c r="D98" s="33"/>
      <c r="E98" s="33"/>
    </row>
    <row r="99" spans="2:29" x14ac:dyDescent="0.25">
      <c r="B99" t="s">
        <v>84</v>
      </c>
      <c r="C99" t="s">
        <v>249</v>
      </c>
      <c r="D99" s="89">
        <f>Inputs!$N$4</f>
        <v>0</v>
      </c>
      <c r="E99" t="s">
        <v>37</v>
      </c>
      <c r="F99" s="90">
        <f>Inputs!$N$4</f>
        <v>0</v>
      </c>
      <c r="G99" s="90">
        <f>Inputs!$N$4</f>
        <v>0</v>
      </c>
      <c r="H99" s="90">
        <f>Inputs!$N$4</f>
        <v>0</v>
      </c>
      <c r="I99" s="90">
        <f>Inputs!$N$4</f>
        <v>0</v>
      </c>
      <c r="J99" s="90">
        <f>Inputs!$N$4</f>
        <v>0</v>
      </c>
      <c r="K99" s="90">
        <f>Inputs!$N$4</f>
        <v>0</v>
      </c>
      <c r="L99" s="90">
        <f>Inputs!$N$4</f>
        <v>0</v>
      </c>
      <c r="M99" s="90">
        <f>Inputs!$N$4</f>
        <v>0</v>
      </c>
      <c r="N99" s="90">
        <f>Inputs!$N$4</f>
        <v>0</v>
      </c>
      <c r="O99" s="90">
        <f>Inputs!$N$4</f>
        <v>0</v>
      </c>
      <c r="P99" s="90">
        <f>Inputs!$N$4</f>
        <v>0</v>
      </c>
      <c r="Q99" s="90">
        <f>Inputs!$N$4</f>
        <v>0</v>
      </c>
      <c r="R99" s="90">
        <f>Inputs!$N$4</f>
        <v>0</v>
      </c>
      <c r="S99" s="90">
        <f>Inputs!$N$4</f>
        <v>0</v>
      </c>
      <c r="T99" s="90">
        <f>Inputs!$N$4</f>
        <v>0</v>
      </c>
      <c r="U99" s="90">
        <f>Inputs!$N$4</f>
        <v>0</v>
      </c>
      <c r="V99" s="90">
        <f>Inputs!$N$4</f>
        <v>0</v>
      </c>
      <c r="W99" s="90">
        <f>Inputs!$N$4</f>
        <v>0</v>
      </c>
      <c r="X99" s="90">
        <f>Inputs!$N$4</f>
        <v>0</v>
      </c>
      <c r="Y99" s="90">
        <f>Inputs!$N$4</f>
        <v>0</v>
      </c>
      <c r="Z99" s="90">
        <f>Inputs!$N$4</f>
        <v>0</v>
      </c>
      <c r="AA99" s="90">
        <f>Inputs!$N$4</f>
        <v>0</v>
      </c>
      <c r="AB99" s="90">
        <f>Inputs!$N$4</f>
        <v>0</v>
      </c>
      <c r="AC99" s="90">
        <f>Inputs!$N$4</f>
        <v>0</v>
      </c>
    </row>
    <row r="100" spans="2:29" x14ac:dyDescent="0.25">
      <c r="B100" t="s">
        <v>172</v>
      </c>
      <c r="C100" t="s">
        <v>250</v>
      </c>
      <c r="D100" s="90">
        <f>Inputs!$N$5</f>
        <v>0</v>
      </c>
      <c r="F100" s="90" t="e">
        <f t="shared" ref="F100:AC100" si="65">ROUNDUP(F26/F99,0)</f>
        <v>#DIV/0!</v>
      </c>
      <c r="G100" s="90" t="e">
        <f t="shared" si="65"/>
        <v>#DIV/0!</v>
      </c>
      <c r="H100" s="90" t="e">
        <f t="shared" si="65"/>
        <v>#DIV/0!</v>
      </c>
      <c r="I100" s="90" t="e">
        <f t="shared" si="65"/>
        <v>#DIV/0!</v>
      </c>
      <c r="J100" s="90" t="e">
        <f t="shared" si="65"/>
        <v>#DIV/0!</v>
      </c>
      <c r="K100" s="90" t="e">
        <f t="shared" si="65"/>
        <v>#DIV/0!</v>
      </c>
      <c r="L100" s="90" t="e">
        <f t="shared" si="65"/>
        <v>#DIV/0!</v>
      </c>
      <c r="M100" s="90" t="e">
        <f t="shared" si="65"/>
        <v>#DIV/0!</v>
      </c>
      <c r="N100" s="90" t="e">
        <f t="shared" si="65"/>
        <v>#DIV/0!</v>
      </c>
      <c r="O100" s="90" t="e">
        <f t="shared" si="65"/>
        <v>#DIV/0!</v>
      </c>
      <c r="P100" s="90" t="e">
        <f t="shared" si="65"/>
        <v>#DIV/0!</v>
      </c>
      <c r="Q100" s="90" t="e">
        <f t="shared" si="65"/>
        <v>#DIV/0!</v>
      </c>
      <c r="R100" s="90" t="e">
        <f t="shared" si="65"/>
        <v>#DIV/0!</v>
      </c>
      <c r="S100" s="90" t="e">
        <f t="shared" si="65"/>
        <v>#DIV/0!</v>
      </c>
      <c r="T100" s="90" t="e">
        <f t="shared" si="65"/>
        <v>#DIV/0!</v>
      </c>
      <c r="U100" s="90" t="e">
        <f t="shared" si="65"/>
        <v>#DIV/0!</v>
      </c>
      <c r="V100" s="90" t="e">
        <f t="shared" si="65"/>
        <v>#DIV/0!</v>
      </c>
      <c r="W100" s="90" t="e">
        <f t="shared" si="65"/>
        <v>#DIV/0!</v>
      </c>
      <c r="X100" s="90" t="e">
        <f t="shared" si="65"/>
        <v>#DIV/0!</v>
      </c>
      <c r="Y100" s="90" t="e">
        <f t="shared" si="65"/>
        <v>#DIV/0!</v>
      </c>
      <c r="Z100" s="90" t="e">
        <f t="shared" si="65"/>
        <v>#DIV/0!</v>
      </c>
      <c r="AA100" s="90" t="e">
        <f t="shared" si="65"/>
        <v>#DIV/0!</v>
      </c>
      <c r="AB100" s="90" t="e">
        <f t="shared" si="65"/>
        <v>#DIV/0!</v>
      </c>
      <c r="AC100" s="90" t="e">
        <f t="shared" si="65"/>
        <v>#DIV/0!</v>
      </c>
    </row>
    <row r="101" spans="2:29" x14ac:dyDescent="0.25">
      <c r="B101" t="s">
        <v>173</v>
      </c>
      <c r="C101" t="s">
        <v>251</v>
      </c>
      <c r="D101" s="83">
        <f>Inputs!$N$6</f>
        <v>0</v>
      </c>
      <c r="F101" s="83" t="e">
        <f t="shared" ref="F101:AC101" si="66">IF($D$101=$D$100,F100,IF($D$101&gt;$D$100,F100+$D$101-$D$100,$D$101))</f>
        <v>#DIV/0!</v>
      </c>
      <c r="G101" s="83" t="e">
        <f t="shared" si="66"/>
        <v>#DIV/0!</v>
      </c>
      <c r="H101" s="83" t="e">
        <f t="shared" si="66"/>
        <v>#DIV/0!</v>
      </c>
      <c r="I101" s="83" t="e">
        <f t="shared" si="66"/>
        <v>#DIV/0!</v>
      </c>
      <c r="J101" s="83" t="e">
        <f t="shared" si="66"/>
        <v>#DIV/0!</v>
      </c>
      <c r="K101" s="83" t="e">
        <f t="shared" si="66"/>
        <v>#DIV/0!</v>
      </c>
      <c r="L101" s="83" t="e">
        <f t="shared" si="66"/>
        <v>#DIV/0!</v>
      </c>
      <c r="M101" s="83" t="e">
        <f t="shared" si="66"/>
        <v>#DIV/0!</v>
      </c>
      <c r="N101" s="83" t="e">
        <f t="shared" si="66"/>
        <v>#DIV/0!</v>
      </c>
      <c r="O101" s="83" t="e">
        <f t="shared" si="66"/>
        <v>#DIV/0!</v>
      </c>
      <c r="P101" s="83" t="e">
        <f t="shared" si="66"/>
        <v>#DIV/0!</v>
      </c>
      <c r="Q101" s="83" t="e">
        <f t="shared" si="66"/>
        <v>#DIV/0!</v>
      </c>
      <c r="R101" s="83" t="e">
        <f t="shared" si="66"/>
        <v>#DIV/0!</v>
      </c>
      <c r="S101" s="83" t="e">
        <f t="shared" si="66"/>
        <v>#DIV/0!</v>
      </c>
      <c r="T101" s="83" t="e">
        <f t="shared" si="66"/>
        <v>#DIV/0!</v>
      </c>
      <c r="U101" s="83" t="e">
        <f t="shared" si="66"/>
        <v>#DIV/0!</v>
      </c>
      <c r="V101" s="83" t="e">
        <f t="shared" si="66"/>
        <v>#DIV/0!</v>
      </c>
      <c r="W101" s="83" t="e">
        <f t="shared" si="66"/>
        <v>#DIV/0!</v>
      </c>
      <c r="X101" s="83" t="e">
        <f t="shared" si="66"/>
        <v>#DIV/0!</v>
      </c>
      <c r="Y101" s="83" t="e">
        <f t="shared" si="66"/>
        <v>#DIV/0!</v>
      </c>
      <c r="Z101" s="83" t="e">
        <f t="shared" si="66"/>
        <v>#DIV/0!</v>
      </c>
      <c r="AA101" s="83" t="e">
        <f t="shared" si="66"/>
        <v>#DIV/0!</v>
      </c>
      <c r="AB101" s="83" t="e">
        <f t="shared" si="66"/>
        <v>#DIV/0!</v>
      </c>
      <c r="AC101" s="83" t="e">
        <f t="shared" si="66"/>
        <v>#DIV/0!</v>
      </c>
    </row>
    <row r="102" spans="2:29" x14ac:dyDescent="0.25">
      <c r="B102" t="s">
        <v>252</v>
      </c>
      <c r="C102" t="s">
        <v>253</v>
      </c>
      <c r="D102" s="91">
        <f>D99*D100</f>
        <v>0</v>
      </c>
      <c r="E102" t="s">
        <v>37</v>
      </c>
      <c r="F102" s="91" t="e">
        <f>F99*F100</f>
        <v>#DIV/0!</v>
      </c>
      <c r="G102" s="91" t="e">
        <f>G99*G100</f>
        <v>#DIV/0!</v>
      </c>
      <c r="H102" s="91" t="e">
        <f t="shared" ref="H102:AC102" si="67">H99*H100</f>
        <v>#DIV/0!</v>
      </c>
      <c r="I102" s="91" t="e">
        <f t="shared" si="67"/>
        <v>#DIV/0!</v>
      </c>
      <c r="J102" s="91" t="e">
        <f t="shared" si="67"/>
        <v>#DIV/0!</v>
      </c>
      <c r="K102" s="91" t="e">
        <f t="shared" si="67"/>
        <v>#DIV/0!</v>
      </c>
      <c r="L102" s="91" t="e">
        <f t="shared" si="67"/>
        <v>#DIV/0!</v>
      </c>
      <c r="M102" s="91" t="e">
        <f t="shared" si="67"/>
        <v>#DIV/0!</v>
      </c>
      <c r="N102" s="91" t="e">
        <f t="shared" si="67"/>
        <v>#DIV/0!</v>
      </c>
      <c r="O102" s="91" t="e">
        <f t="shared" si="67"/>
        <v>#DIV/0!</v>
      </c>
      <c r="P102" s="91" t="e">
        <f t="shared" si="67"/>
        <v>#DIV/0!</v>
      </c>
      <c r="Q102" s="91" t="e">
        <f t="shared" si="67"/>
        <v>#DIV/0!</v>
      </c>
      <c r="R102" s="91" t="e">
        <f t="shared" si="67"/>
        <v>#DIV/0!</v>
      </c>
      <c r="S102" s="91" t="e">
        <f t="shared" si="67"/>
        <v>#DIV/0!</v>
      </c>
      <c r="T102" s="91" t="e">
        <f t="shared" si="67"/>
        <v>#DIV/0!</v>
      </c>
      <c r="U102" s="91" t="e">
        <f t="shared" si="67"/>
        <v>#DIV/0!</v>
      </c>
      <c r="V102" s="91" t="e">
        <f t="shared" si="67"/>
        <v>#DIV/0!</v>
      </c>
      <c r="W102" s="91" t="e">
        <f t="shared" si="67"/>
        <v>#DIV/0!</v>
      </c>
      <c r="X102" s="91" t="e">
        <f t="shared" si="67"/>
        <v>#DIV/0!</v>
      </c>
      <c r="Y102" s="91" t="e">
        <f t="shared" si="67"/>
        <v>#DIV/0!</v>
      </c>
      <c r="Z102" s="91" t="e">
        <f t="shared" si="67"/>
        <v>#DIV/0!</v>
      </c>
      <c r="AA102" s="91" t="e">
        <f t="shared" si="67"/>
        <v>#DIV/0!</v>
      </c>
      <c r="AB102" s="91" t="e">
        <f t="shared" si="67"/>
        <v>#DIV/0!</v>
      </c>
      <c r="AC102" s="91" t="e">
        <f t="shared" si="67"/>
        <v>#DIV/0!</v>
      </c>
    </row>
    <row r="103" spans="2:29" x14ac:dyDescent="0.25">
      <c r="B103" t="s">
        <v>254</v>
      </c>
      <c r="C103" t="s">
        <v>255</v>
      </c>
      <c r="D103" s="91">
        <f>D99*D101</f>
        <v>0</v>
      </c>
      <c r="E103" t="s">
        <v>37</v>
      </c>
      <c r="F103" s="91" t="e">
        <f>F99*F101</f>
        <v>#DIV/0!</v>
      </c>
      <c r="G103" s="91" t="e">
        <f>G99*G101</f>
        <v>#DIV/0!</v>
      </c>
      <c r="H103" s="91" t="e">
        <f t="shared" ref="H103:AC103" si="68">H99*H101</f>
        <v>#DIV/0!</v>
      </c>
      <c r="I103" s="91" t="e">
        <f t="shared" si="68"/>
        <v>#DIV/0!</v>
      </c>
      <c r="J103" s="91" t="e">
        <f t="shared" si="68"/>
        <v>#DIV/0!</v>
      </c>
      <c r="K103" s="91" t="e">
        <f t="shared" si="68"/>
        <v>#DIV/0!</v>
      </c>
      <c r="L103" s="91" t="e">
        <f t="shared" si="68"/>
        <v>#DIV/0!</v>
      </c>
      <c r="M103" s="91" t="e">
        <f t="shared" si="68"/>
        <v>#DIV/0!</v>
      </c>
      <c r="N103" s="91" t="e">
        <f t="shared" si="68"/>
        <v>#DIV/0!</v>
      </c>
      <c r="O103" s="91" t="e">
        <f t="shared" si="68"/>
        <v>#DIV/0!</v>
      </c>
      <c r="P103" s="91" t="e">
        <f t="shared" si="68"/>
        <v>#DIV/0!</v>
      </c>
      <c r="Q103" s="91" t="e">
        <f t="shared" si="68"/>
        <v>#DIV/0!</v>
      </c>
      <c r="R103" s="91" t="e">
        <f t="shared" si="68"/>
        <v>#DIV/0!</v>
      </c>
      <c r="S103" s="91" t="e">
        <f t="shared" si="68"/>
        <v>#DIV/0!</v>
      </c>
      <c r="T103" s="91" t="e">
        <f t="shared" si="68"/>
        <v>#DIV/0!</v>
      </c>
      <c r="U103" s="91" t="e">
        <f t="shared" si="68"/>
        <v>#DIV/0!</v>
      </c>
      <c r="V103" s="91" t="e">
        <f t="shared" si="68"/>
        <v>#DIV/0!</v>
      </c>
      <c r="W103" s="91" t="e">
        <f t="shared" si="68"/>
        <v>#DIV/0!</v>
      </c>
      <c r="X103" s="91" t="e">
        <f t="shared" si="68"/>
        <v>#DIV/0!</v>
      </c>
      <c r="Y103" s="91" t="e">
        <f t="shared" si="68"/>
        <v>#DIV/0!</v>
      </c>
      <c r="Z103" s="91" t="e">
        <f t="shared" si="68"/>
        <v>#DIV/0!</v>
      </c>
      <c r="AA103" s="91" t="e">
        <f t="shared" si="68"/>
        <v>#DIV/0!</v>
      </c>
      <c r="AB103" s="91" t="e">
        <f t="shared" si="68"/>
        <v>#DIV/0!</v>
      </c>
      <c r="AC103" s="91" t="e">
        <f t="shared" si="68"/>
        <v>#DIV/0!</v>
      </c>
    </row>
    <row r="104" spans="2:29" x14ac:dyDescent="0.25">
      <c r="B104" t="s">
        <v>256</v>
      </c>
      <c r="C104" t="s">
        <v>257</v>
      </c>
      <c r="D104" s="91">
        <f>D102+D103</f>
        <v>0</v>
      </c>
      <c r="E104" t="s">
        <v>37</v>
      </c>
      <c r="F104" s="91" t="e">
        <f>F102+F103</f>
        <v>#DIV/0!</v>
      </c>
      <c r="G104" s="91" t="e">
        <f>G102+G103</f>
        <v>#DIV/0!</v>
      </c>
      <c r="H104" s="91" t="e">
        <f t="shared" ref="H104:AC104" si="69">H102+H103</f>
        <v>#DIV/0!</v>
      </c>
      <c r="I104" s="91" t="e">
        <f t="shared" si="69"/>
        <v>#DIV/0!</v>
      </c>
      <c r="J104" s="91" t="e">
        <f t="shared" si="69"/>
        <v>#DIV/0!</v>
      </c>
      <c r="K104" s="91" t="e">
        <f t="shared" si="69"/>
        <v>#DIV/0!</v>
      </c>
      <c r="L104" s="91" t="e">
        <f t="shared" si="69"/>
        <v>#DIV/0!</v>
      </c>
      <c r="M104" s="91" t="e">
        <f t="shared" si="69"/>
        <v>#DIV/0!</v>
      </c>
      <c r="N104" s="91" t="e">
        <f t="shared" si="69"/>
        <v>#DIV/0!</v>
      </c>
      <c r="O104" s="91" t="e">
        <f t="shared" si="69"/>
        <v>#DIV/0!</v>
      </c>
      <c r="P104" s="91" t="e">
        <f t="shared" si="69"/>
        <v>#DIV/0!</v>
      </c>
      <c r="Q104" s="91" t="e">
        <f t="shared" si="69"/>
        <v>#DIV/0!</v>
      </c>
      <c r="R104" s="91" t="e">
        <f t="shared" si="69"/>
        <v>#DIV/0!</v>
      </c>
      <c r="S104" s="91" t="e">
        <f t="shared" si="69"/>
        <v>#DIV/0!</v>
      </c>
      <c r="T104" s="91" t="e">
        <f t="shared" si="69"/>
        <v>#DIV/0!</v>
      </c>
      <c r="U104" s="91" t="e">
        <f t="shared" si="69"/>
        <v>#DIV/0!</v>
      </c>
      <c r="V104" s="91" t="e">
        <f t="shared" si="69"/>
        <v>#DIV/0!</v>
      </c>
      <c r="W104" s="91" t="e">
        <f t="shared" si="69"/>
        <v>#DIV/0!</v>
      </c>
      <c r="X104" s="91" t="e">
        <f t="shared" si="69"/>
        <v>#DIV/0!</v>
      </c>
      <c r="Y104" s="91" t="e">
        <f t="shared" si="69"/>
        <v>#DIV/0!</v>
      </c>
      <c r="Z104" s="91" t="e">
        <f t="shared" si="69"/>
        <v>#DIV/0!</v>
      </c>
      <c r="AA104" s="91" t="e">
        <f t="shared" si="69"/>
        <v>#DIV/0!</v>
      </c>
      <c r="AB104" s="91" t="e">
        <f t="shared" si="69"/>
        <v>#DIV/0!</v>
      </c>
      <c r="AC104" s="91" t="e">
        <f t="shared" si="69"/>
        <v>#DIV/0!</v>
      </c>
    </row>
    <row r="105" spans="2:29" x14ac:dyDescent="0.25">
      <c r="B105" t="s">
        <v>258</v>
      </c>
      <c r="C105" t="s">
        <v>259</v>
      </c>
      <c r="D105" s="90">
        <f>Inputs!B6</f>
        <v>0</v>
      </c>
      <c r="E105" t="s">
        <v>37</v>
      </c>
      <c r="F105" s="90">
        <f t="shared" ref="F105:AC105" si="70">F26</f>
        <v>0</v>
      </c>
      <c r="G105" s="90">
        <f t="shared" si="70"/>
        <v>0</v>
      </c>
      <c r="H105" s="90">
        <f t="shared" si="70"/>
        <v>0</v>
      </c>
      <c r="I105" s="90">
        <f t="shared" si="70"/>
        <v>0</v>
      </c>
      <c r="J105" s="90">
        <f t="shared" si="70"/>
        <v>0</v>
      </c>
      <c r="K105" s="90">
        <f t="shared" si="70"/>
        <v>0</v>
      </c>
      <c r="L105" s="90">
        <f t="shared" si="70"/>
        <v>0</v>
      </c>
      <c r="M105" s="90">
        <f t="shared" si="70"/>
        <v>0</v>
      </c>
      <c r="N105" s="90">
        <f t="shared" si="70"/>
        <v>0</v>
      </c>
      <c r="O105" s="90">
        <f t="shared" si="70"/>
        <v>0</v>
      </c>
      <c r="P105" s="90">
        <f t="shared" si="70"/>
        <v>0</v>
      </c>
      <c r="Q105" s="90">
        <f t="shared" si="70"/>
        <v>0</v>
      </c>
      <c r="R105" s="90">
        <f t="shared" si="70"/>
        <v>0</v>
      </c>
      <c r="S105" s="90">
        <f t="shared" si="70"/>
        <v>0</v>
      </c>
      <c r="T105" s="90">
        <f t="shared" si="70"/>
        <v>0</v>
      </c>
      <c r="U105" s="90">
        <f t="shared" si="70"/>
        <v>0</v>
      </c>
      <c r="V105" s="90">
        <f t="shared" si="70"/>
        <v>0</v>
      </c>
      <c r="W105" s="90">
        <f t="shared" si="70"/>
        <v>0</v>
      </c>
      <c r="X105" s="90">
        <f t="shared" si="70"/>
        <v>0</v>
      </c>
      <c r="Y105" s="90">
        <f t="shared" si="70"/>
        <v>0</v>
      </c>
      <c r="Z105" s="90">
        <f t="shared" si="70"/>
        <v>0</v>
      </c>
      <c r="AA105" s="90">
        <f t="shared" si="70"/>
        <v>0</v>
      </c>
      <c r="AB105" s="90">
        <f t="shared" si="70"/>
        <v>0</v>
      </c>
      <c r="AC105" s="90">
        <f t="shared" si="70"/>
        <v>0</v>
      </c>
    </row>
    <row r="106" spans="2:29" x14ac:dyDescent="0.25">
      <c r="B106" t="s">
        <v>103</v>
      </c>
      <c r="C106" t="s">
        <v>260</v>
      </c>
      <c r="D106" s="83">
        <f>Inputs!$N$7</f>
        <v>0</v>
      </c>
      <c r="E106" t="s">
        <v>37</v>
      </c>
      <c r="F106" s="83" t="e">
        <f>Inputs!$N$7*F105/F104</f>
        <v>#DIV/0!</v>
      </c>
      <c r="G106" s="83" t="e">
        <f>Inputs!$N$7*G105/G104</f>
        <v>#DIV/0!</v>
      </c>
      <c r="H106" s="83" t="e">
        <f>Inputs!$N$7*H105/H104</f>
        <v>#DIV/0!</v>
      </c>
      <c r="I106" s="83" t="e">
        <f>Inputs!$N$7*I105/I104</f>
        <v>#DIV/0!</v>
      </c>
      <c r="J106" s="83" t="e">
        <f>Inputs!$N$7*J105/J104</f>
        <v>#DIV/0!</v>
      </c>
      <c r="K106" s="83" t="e">
        <f>Inputs!$N$7*K105/K104</f>
        <v>#DIV/0!</v>
      </c>
      <c r="L106" s="83" t="e">
        <f>Inputs!$N$7*L105/L104</f>
        <v>#DIV/0!</v>
      </c>
      <c r="M106" s="83" t="e">
        <f>Inputs!$N$7*M105/M104</f>
        <v>#DIV/0!</v>
      </c>
      <c r="N106" s="83" t="e">
        <f>Inputs!$N$7*N105/N104</f>
        <v>#DIV/0!</v>
      </c>
      <c r="O106" s="83" t="e">
        <f>Inputs!$N$7*O105/O104</f>
        <v>#DIV/0!</v>
      </c>
      <c r="P106" s="83" t="e">
        <f>Inputs!$N$7*P105/P104</f>
        <v>#DIV/0!</v>
      </c>
      <c r="Q106" s="83" t="e">
        <f>Inputs!$N$7*Q105/Q104</f>
        <v>#DIV/0!</v>
      </c>
      <c r="R106" s="83" t="e">
        <f>Inputs!$N$7*R105/R104</f>
        <v>#DIV/0!</v>
      </c>
      <c r="S106" s="83" t="e">
        <f>Inputs!$N$7*S105/S104</f>
        <v>#DIV/0!</v>
      </c>
      <c r="T106" s="83" t="e">
        <f>Inputs!$N$7*T105/T104</f>
        <v>#DIV/0!</v>
      </c>
      <c r="U106" s="83" t="e">
        <f>Inputs!$N$7*U105/U104</f>
        <v>#DIV/0!</v>
      </c>
      <c r="V106" s="83" t="e">
        <f>Inputs!$N$7*V105/V104</f>
        <v>#DIV/0!</v>
      </c>
      <c r="W106" s="83" t="e">
        <f>Inputs!$N$7*W105/W104</f>
        <v>#DIV/0!</v>
      </c>
      <c r="X106" s="83" t="e">
        <f>Inputs!$N$7*X105/X104</f>
        <v>#DIV/0!</v>
      </c>
      <c r="Y106" s="83" t="e">
        <f>Inputs!$N$7*Y105/Y104</f>
        <v>#DIV/0!</v>
      </c>
      <c r="Z106" s="83" t="e">
        <f>Inputs!$N$7*Z105/Z104</f>
        <v>#DIV/0!</v>
      </c>
      <c r="AA106" s="83" t="e">
        <f>Inputs!$N$7*AA105/AA104</f>
        <v>#DIV/0!</v>
      </c>
      <c r="AB106" s="83" t="e">
        <f>Inputs!$N$7*AB105/AB104</f>
        <v>#DIV/0!</v>
      </c>
      <c r="AC106" s="83" t="e">
        <f>Inputs!$N$7*AC105/AC104</f>
        <v>#DIV/0!</v>
      </c>
    </row>
    <row r="107" spans="2:29" x14ac:dyDescent="0.25">
      <c r="B107" t="s">
        <v>261</v>
      </c>
      <c r="C107" t="s">
        <v>262</v>
      </c>
      <c r="D107" s="92">
        <f>D105+D106</f>
        <v>0</v>
      </c>
      <c r="E107" t="s">
        <v>37</v>
      </c>
      <c r="F107" s="92" t="e">
        <f>F105+F106</f>
        <v>#DIV/0!</v>
      </c>
      <c r="G107" s="92" t="e">
        <f>G105+G106</f>
        <v>#DIV/0!</v>
      </c>
      <c r="H107" s="92" t="e">
        <f t="shared" ref="H107:AC107" si="71">H105+H106</f>
        <v>#DIV/0!</v>
      </c>
      <c r="I107" s="92" t="e">
        <f t="shared" si="71"/>
        <v>#DIV/0!</v>
      </c>
      <c r="J107" s="92" t="e">
        <f t="shared" si="71"/>
        <v>#DIV/0!</v>
      </c>
      <c r="K107" s="92" t="e">
        <f t="shared" si="71"/>
        <v>#DIV/0!</v>
      </c>
      <c r="L107" s="92" t="e">
        <f t="shared" si="71"/>
        <v>#DIV/0!</v>
      </c>
      <c r="M107" s="92" t="e">
        <f t="shared" si="71"/>
        <v>#DIV/0!</v>
      </c>
      <c r="N107" s="92" t="e">
        <f t="shared" si="71"/>
        <v>#DIV/0!</v>
      </c>
      <c r="O107" s="92" t="e">
        <f t="shared" si="71"/>
        <v>#DIV/0!</v>
      </c>
      <c r="P107" s="92" t="e">
        <f t="shared" si="71"/>
        <v>#DIV/0!</v>
      </c>
      <c r="Q107" s="92" t="e">
        <f t="shared" si="71"/>
        <v>#DIV/0!</v>
      </c>
      <c r="R107" s="92" t="e">
        <f t="shared" si="71"/>
        <v>#DIV/0!</v>
      </c>
      <c r="S107" s="92" t="e">
        <f t="shared" si="71"/>
        <v>#DIV/0!</v>
      </c>
      <c r="T107" s="92" t="e">
        <f t="shared" si="71"/>
        <v>#DIV/0!</v>
      </c>
      <c r="U107" s="92" t="e">
        <f t="shared" si="71"/>
        <v>#DIV/0!</v>
      </c>
      <c r="V107" s="92" t="e">
        <f t="shared" si="71"/>
        <v>#DIV/0!</v>
      </c>
      <c r="W107" s="92" t="e">
        <f t="shared" si="71"/>
        <v>#DIV/0!</v>
      </c>
      <c r="X107" s="92" t="e">
        <f t="shared" si="71"/>
        <v>#DIV/0!</v>
      </c>
      <c r="Y107" s="92" t="e">
        <f t="shared" si="71"/>
        <v>#DIV/0!</v>
      </c>
      <c r="Z107" s="92" t="e">
        <f t="shared" si="71"/>
        <v>#DIV/0!</v>
      </c>
      <c r="AA107" s="92" t="e">
        <f t="shared" si="71"/>
        <v>#DIV/0!</v>
      </c>
      <c r="AB107" s="92" t="e">
        <f t="shared" si="71"/>
        <v>#DIV/0!</v>
      </c>
      <c r="AC107" s="92" t="e">
        <f t="shared" si="71"/>
        <v>#DIV/0!</v>
      </c>
    </row>
    <row r="108" spans="2:29" x14ac:dyDescent="0.25">
      <c r="B108" t="s">
        <v>263</v>
      </c>
      <c r="C108" t="s">
        <v>264</v>
      </c>
      <c r="D108" s="83">
        <f>Inputs!$N$8</f>
        <v>0</v>
      </c>
      <c r="F108" s="83">
        <f>Inputs!$N$8</f>
        <v>0</v>
      </c>
      <c r="G108" s="83">
        <f>Inputs!$N$8</f>
        <v>0</v>
      </c>
      <c r="H108" s="83">
        <f>Inputs!$N$8</f>
        <v>0</v>
      </c>
      <c r="I108" s="83">
        <f>Inputs!$N$8</f>
        <v>0</v>
      </c>
      <c r="J108" s="83">
        <f>Inputs!$N$8</f>
        <v>0</v>
      </c>
      <c r="K108" s="83">
        <f>Inputs!$N$8</f>
        <v>0</v>
      </c>
      <c r="L108" s="83">
        <f>Inputs!$N$8</f>
        <v>0</v>
      </c>
      <c r="M108" s="83">
        <f>Inputs!$N$8</f>
        <v>0</v>
      </c>
      <c r="N108" s="83">
        <f>Inputs!$N$8</f>
        <v>0</v>
      </c>
      <c r="O108" s="83">
        <f>Inputs!$N$8</f>
        <v>0</v>
      </c>
      <c r="P108" s="83">
        <f>Inputs!$N$8</f>
        <v>0</v>
      </c>
      <c r="Q108" s="83">
        <f>Inputs!$N$8</f>
        <v>0</v>
      </c>
      <c r="R108" s="83">
        <f>Inputs!$N$8</f>
        <v>0</v>
      </c>
      <c r="S108" s="83">
        <f>Inputs!$N$8</f>
        <v>0</v>
      </c>
      <c r="T108" s="83">
        <f>Inputs!$N$8</f>
        <v>0</v>
      </c>
      <c r="U108" s="83">
        <f>Inputs!$N$8</f>
        <v>0</v>
      </c>
      <c r="V108" s="83">
        <f>Inputs!$N$8</f>
        <v>0</v>
      </c>
      <c r="W108" s="83">
        <f>Inputs!$N$8</f>
        <v>0</v>
      </c>
      <c r="X108" s="83">
        <f>Inputs!$N$8</f>
        <v>0</v>
      </c>
      <c r="Y108" s="83">
        <f>Inputs!$N$8</f>
        <v>0</v>
      </c>
      <c r="Z108" s="83">
        <f>Inputs!$N$8</f>
        <v>0</v>
      </c>
      <c r="AA108" s="83">
        <f>Inputs!$N$8</f>
        <v>0</v>
      </c>
      <c r="AB108" s="83">
        <f>Inputs!$N$8</f>
        <v>0</v>
      </c>
      <c r="AC108" s="83">
        <f>Inputs!$N$8</f>
        <v>0</v>
      </c>
    </row>
    <row r="109" spans="2:29" x14ac:dyDescent="0.25">
      <c r="B109" t="s">
        <v>265</v>
      </c>
      <c r="D109" s="83">
        <f>Inputs!$N$9</f>
        <v>0</v>
      </c>
      <c r="F109" s="83">
        <f>Inputs!$N$9</f>
        <v>0</v>
      </c>
      <c r="G109" s="83">
        <f>Inputs!$N$9</f>
        <v>0</v>
      </c>
      <c r="H109" s="83">
        <f>Inputs!$N$9</f>
        <v>0</v>
      </c>
      <c r="I109" s="83">
        <f>Inputs!$N$9</f>
        <v>0</v>
      </c>
      <c r="J109" s="83">
        <f>Inputs!$N$9</f>
        <v>0</v>
      </c>
      <c r="K109" s="83">
        <f>Inputs!$N$9</f>
        <v>0</v>
      </c>
      <c r="L109" s="83">
        <f>Inputs!$N$9</f>
        <v>0</v>
      </c>
      <c r="M109" s="83">
        <f>Inputs!$N$9</f>
        <v>0</v>
      </c>
      <c r="N109" s="83">
        <f>Inputs!$N$9</f>
        <v>0</v>
      </c>
      <c r="O109" s="83">
        <f>Inputs!$N$9</f>
        <v>0</v>
      </c>
      <c r="P109" s="83">
        <f>Inputs!$N$9</f>
        <v>0</v>
      </c>
      <c r="Q109" s="83">
        <f>Inputs!$N$9</f>
        <v>0</v>
      </c>
      <c r="R109" s="83">
        <f>Inputs!$N$9</f>
        <v>0</v>
      </c>
      <c r="S109" s="83">
        <f>Inputs!$N$9</f>
        <v>0</v>
      </c>
      <c r="T109" s="83">
        <f>Inputs!$N$9</f>
        <v>0</v>
      </c>
      <c r="U109" s="83">
        <f>Inputs!$N$9</f>
        <v>0</v>
      </c>
      <c r="V109" s="83">
        <f>Inputs!$N$9</f>
        <v>0</v>
      </c>
      <c r="W109" s="83">
        <f>Inputs!$N$9</f>
        <v>0</v>
      </c>
      <c r="X109" s="83">
        <f>Inputs!$N$9</f>
        <v>0</v>
      </c>
      <c r="Y109" s="83">
        <f>Inputs!$N$9</f>
        <v>0</v>
      </c>
      <c r="Z109" s="83">
        <f>Inputs!$N$9</f>
        <v>0</v>
      </c>
      <c r="AA109" s="83">
        <f>Inputs!$N$9</f>
        <v>0</v>
      </c>
      <c r="AB109" s="83">
        <f>Inputs!$N$9</f>
        <v>0</v>
      </c>
      <c r="AC109" s="83">
        <f>Inputs!$N$9</f>
        <v>0</v>
      </c>
    </row>
    <row r="110" spans="2:29" x14ac:dyDescent="0.25">
      <c r="B110" t="s">
        <v>266</v>
      </c>
      <c r="D110" s="83">
        <f>Inputs!$N$10</f>
        <v>0</v>
      </c>
      <c r="E110" t="s">
        <v>83</v>
      </c>
      <c r="F110" s="83">
        <f>Inputs!$N$10</f>
        <v>0</v>
      </c>
      <c r="G110" s="83">
        <f>Inputs!$N$10</f>
        <v>0</v>
      </c>
      <c r="H110" s="83">
        <f>Inputs!$N$10</f>
        <v>0</v>
      </c>
      <c r="I110" s="83">
        <f>Inputs!$N$10</f>
        <v>0</v>
      </c>
      <c r="J110" s="83">
        <f>Inputs!$N$10</f>
        <v>0</v>
      </c>
      <c r="K110" s="83">
        <f>Inputs!$N$10</f>
        <v>0</v>
      </c>
      <c r="L110" s="83">
        <f>Inputs!$N$10</f>
        <v>0</v>
      </c>
      <c r="M110" s="83">
        <f>Inputs!$N$10</f>
        <v>0</v>
      </c>
      <c r="N110" s="83">
        <f>Inputs!$N$10</f>
        <v>0</v>
      </c>
      <c r="O110" s="83">
        <f>Inputs!$N$10</f>
        <v>0</v>
      </c>
      <c r="P110" s="83">
        <f>Inputs!$N$10</f>
        <v>0</v>
      </c>
      <c r="Q110" s="83">
        <f>Inputs!$N$10</f>
        <v>0</v>
      </c>
      <c r="R110" s="83">
        <f>Inputs!$N$10</f>
        <v>0</v>
      </c>
      <c r="S110" s="83">
        <f>Inputs!$N$10</f>
        <v>0</v>
      </c>
      <c r="T110" s="83">
        <f>Inputs!$N$10</f>
        <v>0</v>
      </c>
      <c r="U110" s="83">
        <f>Inputs!$N$10</f>
        <v>0</v>
      </c>
      <c r="V110" s="83">
        <f>Inputs!$N$10</f>
        <v>0</v>
      </c>
      <c r="W110" s="83">
        <f>Inputs!$N$10</f>
        <v>0</v>
      </c>
      <c r="X110" s="83">
        <f>Inputs!$N$10</f>
        <v>0</v>
      </c>
      <c r="Y110" s="83">
        <f>Inputs!$N$10</f>
        <v>0</v>
      </c>
      <c r="Z110" s="83">
        <f>Inputs!$N$10</f>
        <v>0</v>
      </c>
      <c r="AA110" s="83">
        <f>Inputs!$N$10</f>
        <v>0</v>
      </c>
      <c r="AB110" s="83">
        <f>Inputs!$N$10</f>
        <v>0</v>
      </c>
      <c r="AC110" s="83">
        <f>Inputs!$N$10</f>
        <v>0</v>
      </c>
    </row>
    <row r="111" spans="2:29" x14ac:dyDescent="0.25">
      <c r="B111" t="s">
        <v>267</v>
      </c>
      <c r="D111" s="83">
        <f>Inputs!$N$11</f>
        <v>0</v>
      </c>
      <c r="E111" t="s">
        <v>113</v>
      </c>
      <c r="F111" s="83">
        <f>Inputs!$N$11</f>
        <v>0</v>
      </c>
      <c r="G111" s="83">
        <f>Inputs!$N$11</f>
        <v>0</v>
      </c>
      <c r="H111" s="83">
        <f>Inputs!$N$11</f>
        <v>0</v>
      </c>
      <c r="I111" s="83">
        <f>Inputs!$N$11</f>
        <v>0</v>
      </c>
      <c r="J111" s="83">
        <f>Inputs!$N$11</f>
        <v>0</v>
      </c>
      <c r="K111" s="83">
        <f>Inputs!$N$11</f>
        <v>0</v>
      </c>
      <c r="L111" s="83">
        <f>Inputs!$N$11</f>
        <v>0</v>
      </c>
      <c r="M111" s="83">
        <f>Inputs!$N$11</f>
        <v>0</v>
      </c>
      <c r="N111" s="83">
        <f>Inputs!$N$11</f>
        <v>0</v>
      </c>
      <c r="O111" s="83">
        <f>Inputs!$N$11</f>
        <v>0</v>
      </c>
      <c r="P111" s="83">
        <f>Inputs!$N$11</f>
        <v>0</v>
      </c>
      <c r="Q111" s="83">
        <f>Inputs!$N$11</f>
        <v>0</v>
      </c>
      <c r="R111" s="83">
        <f>Inputs!$N$11</f>
        <v>0</v>
      </c>
      <c r="S111" s="83">
        <f>Inputs!$N$11</f>
        <v>0</v>
      </c>
      <c r="T111" s="83">
        <f>Inputs!$N$11</f>
        <v>0</v>
      </c>
      <c r="U111" s="83">
        <f>Inputs!$N$11</f>
        <v>0</v>
      </c>
      <c r="V111" s="83">
        <f>Inputs!$N$11</f>
        <v>0</v>
      </c>
      <c r="W111" s="83">
        <f>Inputs!$N$11</f>
        <v>0</v>
      </c>
      <c r="X111" s="83">
        <f>Inputs!$N$11</f>
        <v>0</v>
      </c>
      <c r="Y111" s="83">
        <f>Inputs!$N$11</f>
        <v>0</v>
      </c>
      <c r="Z111" s="83">
        <f>Inputs!$N$11</f>
        <v>0</v>
      </c>
      <c r="AA111" s="83">
        <f>Inputs!$N$11</f>
        <v>0</v>
      </c>
      <c r="AB111" s="83">
        <f>Inputs!$N$11</f>
        <v>0</v>
      </c>
      <c r="AC111" s="83">
        <f>Inputs!$N$11</f>
        <v>0</v>
      </c>
    </row>
    <row r="112" spans="2:29" x14ac:dyDescent="0.25">
      <c r="B112" t="s">
        <v>268</v>
      </c>
      <c r="C112" t="s">
        <v>269</v>
      </c>
      <c r="D112" s="85" t="e">
        <f>D107/D104</f>
        <v>#DIV/0!</v>
      </c>
      <c r="E112" t="s">
        <v>270</v>
      </c>
      <c r="F112" s="85" t="e">
        <f>F107/F104</f>
        <v>#DIV/0!</v>
      </c>
      <c r="G112" s="85" t="e">
        <f>G107/G104</f>
        <v>#DIV/0!</v>
      </c>
      <c r="H112" s="85" t="e">
        <f t="shared" ref="H112:AC112" si="72">H107/H104</f>
        <v>#DIV/0!</v>
      </c>
      <c r="I112" s="85" t="e">
        <f t="shared" si="72"/>
        <v>#DIV/0!</v>
      </c>
      <c r="J112" s="85" t="e">
        <f t="shared" si="72"/>
        <v>#DIV/0!</v>
      </c>
      <c r="K112" s="85" t="e">
        <f t="shared" si="72"/>
        <v>#DIV/0!</v>
      </c>
      <c r="L112" s="85" t="e">
        <f t="shared" si="72"/>
        <v>#DIV/0!</v>
      </c>
      <c r="M112" s="85" t="e">
        <f t="shared" si="72"/>
        <v>#DIV/0!</v>
      </c>
      <c r="N112" s="85" t="e">
        <f t="shared" si="72"/>
        <v>#DIV/0!</v>
      </c>
      <c r="O112" s="85" t="e">
        <f t="shared" si="72"/>
        <v>#DIV/0!</v>
      </c>
      <c r="P112" s="85" t="e">
        <f t="shared" si="72"/>
        <v>#DIV/0!</v>
      </c>
      <c r="Q112" s="85" t="e">
        <f t="shared" si="72"/>
        <v>#DIV/0!</v>
      </c>
      <c r="R112" s="85" t="e">
        <f t="shared" si="72"/>
        <v>#DIV/0!</v>
      </c>
      <c r="S112" s="85" t="e">
        <f t="shared" si="72"/>
        <v>#DIV/0!</v>
      </c>
      <c r="T112" s="85" t="e">
        <f t="shared" si="72"/>
        <v>#DIV/0!</v>
      </c>
      <c r="U112" s="85" t="e">
        <f t="shared" si="72"/>
        <v>#DIV/0!</v>
      </c>
      <c r="V112" s="85" t="e">
        <f t="shared" si="72"/>
        <v>#DIV/0!</v>
      </c>
      <c r="W112" s="85" t="e">
        <f t="shared" si="72"/>
        <v>#DIV/0!</v>
      </c>
      <c r="X112" s="85" t="e">
        <f t="shared" si="72"/>
        <v>#DIV/0!</v>
      </c>
      <c r="Y112" s="85" t="e">
        <f t="shared" si="72"/>
        <v>#DIV/0!</v>
      </c>
      <c r="Z112" s="85" t="e">
        <f t="shared" si="72"/>
        <v>#DIV/0!</v>
      </c>
      <c r="AA112" s="85" t="e">
        <f t="shared" si="72"/>
        <v>#DIV/0!</v>
      </c>
      <c r="AB112" s="85" t="e">
        <f t="shared" si="72"/>
        <v>#DIV/0!</v>
      </c>
      <c r="AC112" s="85" t="e">
        <f t="shared" si="72"/>
        <v>#DIV/0!</v>
      </c>
    </row>
    <row r="113" spans="2:29" x14ac:dyDescent="0.25">
      <c r="B113" t="s">
        <v>117</v>
      </c>
      <c r="C113" t="s">
        <v>271</v>
      </c>
      <c r="D113" s="37">
        <f>Inputs!$N$12</f>
        <v>0</v>
      </c>
      <c r="E113" t="s">
        <v>270</v>
      </c>
      <c r="F113" s="37">
        <f>Inputs!$N$12</f>
        <v>0</v>
      </c>
      <c r="G113" s="37">
        <f>Inputs!$N$12</f>
        <v>0</v>
      </c>
      <c r="H113" s="37">
        <f>Inputs!$N$12</f>
        <v>0</v>
      </c>
      <c r="I113" s="37">
        <f>Inputs!$N$12</f>
        <v>0</v>
      </c>
      <c r="J113" s="37">
        <f>Inputs!$N$12</f>
        <v>0</v>
      </c>
      <c r="K113" s="37">
        <f>Inputs!$N$12</f>
        <v>0</v>
      </c>
      <c r="L113" s="37">
        <f>Inputs!$N$12</f>
        <v>0</v>
      </c>
      <c r="M113" s="37">
        <f>Inputs!$N$12</f>
        <v>0</v>
      </c>
      <c r="N113" s="37">
        <f>Inputs!$N$12</f>
        <v>0</v>
      </c>
      <c r="O113" s="37">
        <f>Inputs!$N$12</f>
        <v>0</v>
      </c>
      <c r="P113" s="37">
        <f>Inputs!$N$12</f>
        <v>0</v>
      </c>
      <c r="Q113" s="37">
        <f>Inputs!$N$12</f>
        <v>0</v>
      </c>
      <c r="R113" s="37">
        <f>Inputs!$N$12</f>
        <v>0</v>
      </c>
      <c r="S113" s="37">
        <f>Inputs!$N$12</f>
        <v>0</v>
      </c>
      <c r="T113" s="37">
        <f>Inputs!$N$12</f>
        <v>0</v>
      </c>
      <c r="U113" s="37">
        <f>Inputs!$N$12</f>
        <v>0</v>
      </c>
      <c r="V113" s="37">
        <f>Inputs!$N$12</f>
        <v>0</v>
      </c>
      <c r="W113" s="37">
        <f>Inputs!$N$12</f>
        <v>0</v>
      </c>
      <c r="X113" s="37">
        <f>Inputs!$N$12</f>
        <v>0</v>
      </c>
      <c r="Y113" s="37">
        <f>Inputs!$N$12</f>
        <v>0</v>
      </c>
      <c r="Z113" s="37">
        <f>Inputs!$N$12</f>
        <v>0</v>
      </c>
      <c r="AA113" s="37">
        <f>Inputs!$N$12</f>
        <v>0</v>
      </c>
      <c r="AB113" s="37">
        <f>Inputs!$N$12</f>
        <v>0</v>
      </c>
      <c r="AC113" s="37">
        <f>Inputs!$N$12</f>
        <v>0</v>
      </c>
    </row>
    <row r="114" spans="2:29" x14ac:dyDescent="0.25">
      <c r="B114" t="s">
        <v>272</v>
      </c>
      <c r="C114" t="s">
        <v>273</v>
      </c>
      <c r="D114" s="91" t="e">
        <f>D107/D108/D113</f>
        <v>#DIV/0!</v>
      </c>
      <c r="E114" t="s">
        <v>274</v>
      </c>
      <c r="F114" s="91" t="e">
        <f>F107/F108/F113</f>
        <v>#DIV/0!</v>
      </c>
      <c r="G114" s="91" t="e">
        <f>G107/G108/G113</f>
        <v>#DIV/0!</v>
      </c>
      <c r="H114" s="91" t="e">
        <f t="shared" ref="H114:AC114" si="73">H107/H108/H113</f>
        <v>#DIV/0!</v>
      </c>
      <c r="I114" s="91" t="e">
        <f t="shared" si="73"/>
        <v>#DIV/0!</v>
      </c>
      <c r="J114" s="91" t="e">
        <f t="shared" si="73"/>
        <v>#DIV/0!</v>
      </c>
      <c r="K114" s="91" t="e">
        <f t="shared" si="73"/>
        <v>#DIV/0!</v>
      </c>
      <c r="L114" s="91" t="e">
        <f t="shared" si="73"/>
        <v>#DIV/0!</v>
      </c>
      <c r="M114" s="91" t="e">
        <f t="shared" si="73"/>
        <v>#DIV/0!</v>
      </c>
      <c r="N114" s="91" t="e">
        <f t="shared" si="73"/>
        <v>#DIV/0!</v>
      </c>
      <c r="O114" s="91" t="e">
        <f t="shared" si="73"/>
        <v>#DIV/0!</v>
      </c>
      <c r="P114" s="91" t="e">
        <f t="shared" si="73"/>
        <v>#DIV/0!</v>
      </c>
      <c r="Q114" s="91" t="e">
        <f t="shared" si="73"/>
        <v>#DIV/0!</v>
      </c>
      <c r="R114" s="91" t="e">
        <f t="shared" si="73"/>
        <v>#DIV/0!</v>
      </c>
      <c r="S114" s="91" t="e">
        <f t="shared" si="73"/>
        <v>#DIV/0!</v>
      </c>
      <c r="T114" s="91" t="e">
        <f t="shared" si="73"/>
        <v>#DIV/0!</v>
      </c>
      <c r="U114" s="91" t="e">
        <f t="shared" si="73"/>
        <v>#DIV/0!</v>
      </c>
      <c r="V114" s="91" t="e">
        <f t="shared" si="73"/>
        <v>#DIV/0!</v>
      </c>
      <c r="W114" s="91" t="e">
        <f t="shared" si="73"/>
        <v>#DIV/0!</v>
      </c>
      <c r="X114" s="91" t="e">
        <f t="shared" si="73"/>
        <v>#DIV/0!</v>
      </c>
      <c r="Y114" s="91" t="e">
        <f t="shared" si="73"/>
        <v>#DIV/0!</v>
      </c>
      <c r="Z114" s="91" t="e">
        <f t="shared" si="73"/>
        <v>#DIV/0!</v>
      </c>
      <c r="AA114" s="91" t="e">
        <f t="shared" si="73"/>
        <v>#DIV/0!</v>
      </c>
      <c r="AB114" s="91" t="e">
        <f t="shared" si="73"/>
        <v>#DIV/0!</v>
      </c>
      <c r="AC114" s="91" t="e">
        <f t="shared" si="73"/>
        <v>#DIV/0!</v>
      </c>
    </row>
    <row r="115" spans="2:29" x14ac:dyDescent="0.25">
      <c r="B115" t="s">
        <v>275</v>
      </c>
      <c r="C115" t="s">
        <v>276</v>
      </c>
      <c r="D115" s="91" t="e">
        <f>D107/D108</f>
        <v>#DIV/0!</v>
      </c>
      <c r="E115" t="s">
        <v>274</v>
      </c>
      <c r="F115" s="91" t="e">
        <f>F107/F108</f>
        <v>#DIV/0!</v>
      </c>
      <c r="G115" s="91" t="e">
        <f>G107/G108</f>
        <v>#DIV/0!</v>
      </c>
      <c r="H115" s="91" t="e">
        <f t="shared" ref="H115:AC115" si="74">H107/H108</f>
        <v>#DIV/0!</v>
      </c>
      <c r="I115" s="91" t="e">
        <f t="shared" si="74"/>
        <v>#DIV/0!</v>
      </c>
      <c r="J115" s="91" t="e">
        <f t="shared" si="74"/>
        <v>#DIV/0!</v>
      </c>
      <c r="K115" s="91" t="e">
        <f t="shared" si="74"/>
        <v>#DIV/0!</v>
      </c>
      <c r="L115" s="91" t="e">
        <f t="shared" si="74"/>
        <v>#DIV/0!</v>
      </c>
      <c r="M115" s="91" t="e">
        <f t="shared" si="74"/>
        <v>#DIV/0!</v>
      </c>
      <c r="N115" s="91" t="e">
        <f t="shared" si="74"/>
        <v>#DIV/0!</v>
      </c>
      <c r="O115" s="91" t="e">
        <f t="shared" si="74"/>
        <v>#DIV/0!</v>
      </c>
      <c r="P115" s="91" t="e">
        <f t="shared" si="74"/>
        <v>#DIV/0!</v>
      </c>
      <c r="Q115" s="91" t="e">
        <f t="shared" si="74"/>
        <v>#DIV/0!</v>
      </c>
      <c r="R115" s="91" t="e">
        <f t="shared" si="74"/>
        <v>#DIV/0!</v>
      </c>
      <c r="S115" s="91" t="e">
        <f t="shared" si="74"/>
        <v>#DIV/0!</v>
      </c>
      <c r="T115" s="91" t="e">
        <f t="shared" si="74"/>
        <v>#DIV/0!</v>
      </c>
      <c r="U115" s="91" t="e">
        <f t="shared" si="74"/>
        <v>#DIV/0!</v>
      </c>
      <c r="V115" s="91" t="e">
        <f t="shared" si="74"/>
        <v>#DIV/0!</v>
      </c>
      <c r="W115" s="91" t="e">
        <f t="shared" si="74"/>
        <v>#DIV/0!</v>
      </c>
      <c r="X115" s="91" t="e">
        <f t="shared" si="74"/>
        <v>#DIV/0!</v>
      </c>
      <c r="Y115" s="91" t="e">
        <f t="shared" si="74"/>
        <v>#DIV/0!</v>
      </c>
      <c r="Z115" s="91" t="e">
        <f t="shared" si="74"/>
        <v>#DIV/0!</v>
      </c>
      <c r="AA115" s="91" t="e">
        <f t="shared" si="74"/>
        <v>#DIV/0!</v>
      </c>
      <c r="AB115" s="91" t="e">
        <f t="shared" si="74"/>
        <v>#DIV/0!</v>
      </c>
      <c r="AC115" s="91" t="e">
        <f t="shared" si="74"/>
        <v>#DIV/0!</v>
      </c>
    </row>
    <row r="116" spans="2:29" x14ac:dyDescent="0.25">
      <c r="B116" t="s">
        <v>277</v>
      </c>
      <c r="C116" t="s">
        <v>278</v>
      </c>
      <c r="D116" s="85" t="e">
        <f>D112/2</f>
        <v>#DIV/0!</v>
      </c>
      <c r="E116" t="s">
        <v>270</v>
      </c>
      <c r="F116" s="85" t="e">
        <f>F112/2</f>
        <v>#DIV/0!</v>
      </c>
      <c r="G116" s="85" t="e">
        <f>G112/2</f>
        <v>#DIV/0!</v>
      </c>
      <c r="H116" s="85" t="e">
        <f t="shared" ref="H116:AC116" si="75">H112/2</f>
        <v>#DIV/0!</v>
      </c>
      <c r="I116" s="85" t="e">
        <f t="shared" si="75"/>
        <v>#DIV/0!</v>
      </c>
      <c r="J116" s="85" t="e">
        <f t="shared" si="75"/>
        <v>#DIV/0!</v>
      </c>
      <c r="K116" s="85" t="e">
        <f t="shared" si="75"/>
        <v>#DIV/0!</v>
      </c>
      <c r="L116" s="85" t="e">
        <f t="shared" si="75"/>
        <v>#DIV/0!</v>
      </c>
      <c r="M116" s="85" t="e">
        <f t="shared" si="75"/>
        <v>#DIV/0!</v>
      </c>
      <c r="N116" s="85" t="e">
        <f t="shared" si="75"/>
        <v>#DIV/0!</v>
      </c>
      <c r="O116" s="85" t="e">
        <f t="shared" si="75"/>
        <v>#DIV/0!</v>
      </c>
      <c r="P116" s="85" t="e">
        <f t="shared" si="75"/>
        <v>#DIV/0!</v>
      </c>
      <c r="Q116" s="85" t="e">
        <f t="shared" si="75"/>
        <v>#DIV/0!</v>
      </c>
      <c r="R116" s="85" t="e">
        <f t="shared" si="75"/>
        <v>#DIV/0!</v>
      </c>
      <c r="S116" s="85" t="e">
        <f t="shared" si="75"/>
        <v>#DIV/0!</v>
      </c>
      <c r="T116" s="85" t="e">
        <f t="shared" si="75"/>
        <v>#DIV/0!</v>
      </c>
      <c r="U116" s="85" t="e">
        <f t="shared" si="75"/>
        <v>#DIV/0!</v>
      </c>
      <c r="V116" s="85" t="e">
        <f t="shared" si="75"/>
        <v>#DIV/0!</v>
      </c>
      <c r="W116" s="85" t="e">
        <f t="shared" si="75"/>
        <v>#DIV/0!</v>
      </c>
      <c r="X116" s="85" t="e">
        <f t="shared" si="75"/>
        <v>#DIV/0!</v>
      </c>
      <c r="Y116" s="85" t="e">
        <f t="shared" si="75"/>
        <v>#DIV/0!</v>
      </c>
      <c r="Z116" s="85" t="e">
        <f t="shared" si="75"/>
        <v>#DIV/0!</v>
      </c>
      <c r="AA116" s="85" t="e">
        <f t="shared" si="75"/>
        <v>#DIV/0!</v>
      </c>
      <c r="AB116" s="85" t="e">
        <f t="shared" si="75"/>
        <v>#DIV/0!</v>
      </c>
      <c r="AC116" s="85" t="e">
        <f t="shared" si="75"/>
        <v>#DIV/0!</v>
      </c>
    </row>
    <row r="117" spans="2:29" x14ac:dyDescent="0.25">
      <c r="B117" t="s">
        <v>123</v>
      </c>
      <c r="C117" t="s">
        <v>279</v>
      </c>
      <c r="D117" s="37">
        <f>Inputs!$N$14</f>
        <v>0</v>
      </c>
      <c r="E117" t="s">
        <v>270</v>
      </c>
      <c r="F117" s="37">
        <f>Inputs!$N$14</f>
        <v>0</v>
      </c>
      <c r="G117" s="37">
        <f>Inputs!$N$14</f>
        <v>0</v>
      </c>
      <c r="H117" s="37">
        <f>Inputs!$N$14</f>
        <v>0</v>
      </c>
      <c r="I117" s="37">
        <f>Inputs!$N$14</f>
        <v>0</v>
      </c>
      <c r="J117" s="37">
        <f>Inputs!$N$14</f>
        <v>0</v>
      </c>
      <c r="K117" s="37">
        <f>Inputs!$N$14</f>
        <v>0</v>
      </c>
      <c r="L117" s="37">
        <f>Inputs!$N$14</f>
        <v>0</v>
      </c>
      <c r="M117" s="37">
        <f>Inputs!$N$14</f>
        <v>0</v>
      </c>
      <c r="N117" s="37">
        <f>Inputs!$N$14</f>
        <v>0</v>
      </c>
      <c r="O117" s="37">
        <f>Inputs!$N$14</f>
        <v>0</v>
      </c>
      <c r="P117" s="37">
        <f>Inputs!$N$14</f>
        <v>0</v>
      </c>
      <c r="Q117" s="37">
        <f>Inputs!$N$14</f>
        <v>0</v>
      </c>
      <c r="R117" s="37">
        <f>Inputs!$N$14</f>
        <v>0</v>
      </c>
      <c r="S117" s="37">
        <f>Inputs!$N$14</f>
        <v>0</v>
      </c>
      <c r="T117" s="37">
        <f>Inputs!$N$14</f>
        <v>0</v>
      </c>
      <c r="U117" s="37">
        <f>Inputs!$N$14</f>
        <v>0</v>
      </c>
      <c r="V117" s="37">
        <f>Inputs!$N$14</f>
        <v>0</v>
      </c>
      <c r="W117" s="37">
        <f>Inputs!$N$14</f>
        <v>0</v>
      </c>
      <c r="X117" s="37">
        <f>Inputs!$N$14</f>
        <v>0</v>
      </c>
      <c r="Y117" s="37">
        <f>Inputs!$N$14</f>
        <v>0</v>
      </c>
      <c r="Z117" s="37">
        <f>Inputs!$N$14</f>
        <v>0</v>
      </c>
      <c r="AA117" s="37">
        <f>Inputs!$N$14</f>
        <v>0</v>
      </c>
      <c r="AB117" s="37">
        <f>Inputs!$N$14</f>
        <v>0</v>
      </c>
      <c r="AC117" s="37">
        <f>Inputs!$N$14</f>
        <v>0</v>
      </c>
    </row>
    <row r="118" spans="2:29" x14ac:dyDescent="0.25">
      <c r="B118" t="s">
        <v>280</v>
      </c>
      <c r="C118" t="s">
        <v>281</v>
      </c>
      <c r="D118" s="91" t="e">
        <f>D107/2/D108/D117</f>
        <v>#DIV/0!</v>
      </c>
      <c r="E118" t="s">
        <v>274</v>
      </c>
      <c r="F118" s="91" t="e">
        <f>F107/2/F108/F117</f>
        <v>#DIV/0!</v>
      </c>
      <c r="G118" s="91" t="e">
        <f>G107/2/G108/G117</f>
        <v>#DIV/0!</v>
      </c>
      <c r="H118" s="91" t="e">
        <f t="shared" ref="H118:AC118" si="76">H107/2/H108/H117</f>
        <v>#DIV/0!</v>
      </c>
      <c r="I118" s="91" t="e">
        <f t="shared" si="76"/>
        <v>#DIV/0!</v>
      </c>
      <c r="J118" s="91" t="e">
        <f t="shared" si="76"/>
        <v>#DIV/0!</v>
      </c>
      <c r="K118" s="91" t="e">
        <f t="shared" si="76"/>
        <v>#DIV/0!</v>
      </c>
      <c r="L118" s="91" t="e">
        <f t="shared" si="76"/>
        <v>#DIV/0!</v>
      </c>
      <c r="M118" s="91" t="e">
        <f t="shared" si="76"/>
        <v>#DIV/0!</v>
      </c>
      <c r="N118" s="91" t="e">
        <f t="shared" si="76"/>
        <v>#DIV/0!</v>
      </c>
      <c r="O118" s="91" t="e">
        <f t="shared" si="76"/>
        <v>#DIV/0!</v>
      </c>
      <c r="P118" s="91" t="e">
        <f t="shared" si="76"/>
        <v>#DIV/0!</v>
      </c>
      <c r="Q118" s="91" t="e">
        <f t="shared" si="76"/>
        <v>#DIV/0!</v>
      </c>
      <c r="R118" s="91" t="e">
        <f t="shared" si="76"/>
        <v>#DIV/0!</v>
      </c>
      <c r="S118" s="91" t="e">
        <f t="shared" si="76"/>
        <v>#DIV/0!</v>
      </c>
      <c r="T118" s="91" t="e">
        <f t="shared" si="76"/>
        <v>#DIV/0!</v>
      </c>
      <c r="U118" s="91" t="e">
        <f t="shared" si="76"/>
        <v>#DIV/0!</v>
      </c>
      <c r="V118" s="91" t="e">
        <f t="shared" si="76"/>
        <v>#DIV/0!</v>
      </c>
      <c r="W118" s="91" t="e">
        <f t="shared" si="76"/>
        <v>#DIV/0!</v>
      </c>
      <c r="X118" s="91" t="e">
        <f t="shared" si="76"/>
        <v>#DIV/0!</v>
      </c>
      <c r="Y118" s="91" t="e">
        <f t="shared" si="76"/>
        <v>#DIV/0!</v>
      </c>
      <c r="Z118" s="91" t="e">
        <f t="shared" si="76"/>
        <v>#DIV/0!</v>
      </c>
      <c r="AA118" s="91" t="e">
        <f t="shared" si="76"/>
        <v>#DIV/0!</v>
      </c>
      <c r="AB118" s="91" t="e">
        <f t="shared" si="76"/>
        <v>#DIV/0!</v>
      </c>
      <c r="AC118" s="91" t="e">
        <f t="shared" si="76"/>
        <v>#DIV/0!</v>
      </c>
    </row>
    <row r="119" spans="2:29" x14ac:dyDescent="0.25">
      <c r="B119" t="s">
        <v>282</v>
      </c>
      <c r="C119" t="s">
        <v>283</v>
      </c>
      <c r="D119" s="91" t="e">
        <f>D107/2/D108</f>
        <v>#DIV/0!</v>
      </c>
      <c r="E119" t="s">
        <v>274</v>
      </c>
      <c r="F119" s="91" t="e">
        <f>F107/2/F108</f>
        <v>#DIV/0!</v>
      </c>
      <c r="G119" s="91" t="e">
        <f>G107/2/G108</f>
        <v>#DIV/0!</v>
      </c>
      <c r="H119" s="91" t="e">
        <f t="shared" ref="H119:AC119" si="77">H107/2/H108</f>
        <v>#DIV/0!</v>
      </c>
      <c r="I119" s="91" t="e">
        <f t="shared" si="77"/>
        <v>#DIV/0!</v>
      </c>
      <c r="J119" s="91" t="e">
        <f t="shared" si="77"/>
        <v>#DIV/0!</v>
      </c>
      <c r="K119" s="91" t="e">
        <f t="shared" si="77"/>
        <v>#DIV/0!</v>
      </c>
      <c r="L119" s="91" t="e">
        <f t="shared" si="77"/>
        <v>#DIV/0!</v>
      </c>
      <c r="M119" s="91" t="e">
        <f t="shared" si="77"/>
        <v>#DIV/0!</v>
      </c>
      <c r="N119" s="91" t="e">
        <f t="shared" si="77"/>
        <v>#DIV/0!</v>
      </c>
      <c r="O119" s="91" t="e">
        <f t="shared" si="77"/>
        <v>#DIV/0!</v>
      </c>
      <c r="P119" s="91" t="e">
        <f t="shared" si="77"/>
        <v>#DIV/0!</v>
      </c>
      <c r="Q119" s="91" t="e">
        <f t="shared" si="77"/>
        <v>#DIV/0!</v>
      </c>
      <c r="R119" s="91" t="e">
        <f t="shared" si="77"/>
        <v>#DIV/0!</v>
      </c>
      <c r="S119" s="91" t="e">
        <f t="shared" si="77"/>
        <v>#DIV/0!</v>
      </c>
      <c r="T119" s="91" t="e">
        <f t="shared" si="77"/>
        <v>#DIV/0!</v>
      </c>
      <c r="U119" s="91" t="e">
        <f t="shared" si="77"/>
        <v>#DIV/0!</v>
      </c>
      <c r="V119" s="91" t="e">
        <f t="shared" si="77"/>
        <v>#DIV/0!</v>
      </c>
      <c r="W119" s="91" t="e">
        <f t="shared" si="77"/>
        <v>#DIV/0!</v>
      </c>
      <c r="X119" s="91" t="e">
        <f t="shared" si="77"/>
        <v>#DIV/0!</v>
      </c>
      <c r="Y119" s="91" t="e">
        <f t="shared" si="77"/>
        <v>#DIV/0!</v>
      </c>
      <c r="Z119" s="91" t="e">
        <f t="shared" si="77"/>
        <v>#DIV/0!</v>
      </c>
      <c r="AA119" s="91" t="e">
        <f t="shared" si="77"/>
        <v>#DIV/0!</v>
      </c>
      <c r="AB119" s="91" t="e">
        <f t="shared" si="77"/>
        <v>#DIV/0!</v>
      </c>
      <c r="AC119" s="91" t="e">
        <f t="shared" si="77"/>
        <v>#DIV/0!</v>
      </c>
    </row>
    <row r="120" spans="2:29" x14ac:dyDescent="0.25">
      <c r="B120" t="s">
        <v>284</v>
      </c>
      <c r="D120" s="85" t="e">
        <f>D116/2</f>
        <v>#DIV/0!</v>
      </c>
      <c r="E120" t="s">
        <v>270</v>
      </c>
      <c r="F120" s="85" t="e">
        <f>F116/2</f>
        <v>#DIV/0!</v>
      </c>
      <c r="G120" s="85" t="e">
        <f t="shared" ref="G120:AC120" si="78">G116/2</f>
        <v>#DIV/0!</v>
      </c>
      <c r="H120" s="85" t="e">
        <f t="shared" si="78"/>
        <v>#DIV/0!</v>
      </c>
      <c r="I120" s="85" t="e">
        <f t="shared" si="78"/>
        <v>#DIV/0!</v>
      </c>
      <c r="J120" s="85" t="e">
        <f t="shared" si="78"/>
        <v>#DIV/0!</v>
      </c>
      <c r="K120" s="85" t="e">
        <f t="shared" si="78"/>
        <v>#DIV/0!</v>
      </c>
      <c r="L120" s="85" t="e">
        <f t="shared" si="78"/>
        <v>#DIV/0!</v>
      </c>
      <c r="M120" s="85" t="e">
        <f t="shared" si="78"/>
        <v>#DIV/0!</v>
      </c>
      <c r="N120" s="85" t="e">
        <f t="shared" si="78"/>
        <v>#DIV/0!</v>
      </c>
      <c r="O120" s="85" t="e">
        <f t="shared" si="78"/>
        <v>#DIV/0!</v>
      </c>
      <c r="P120" s="85" t="e">
        <f t="shared" si="78"/>
        <v>#DIV/0!</v>
      </c>
      <c r="Q120" s="85" t="e">
        <f t="shared" si="78"/>
        <v>#DIV/0!</v>
      </c>
      <c r="R120" s="85" t="e">
        <f t="shared" si="78"/>
        <v>#DIV/0!</v>
      </c>
      <c r="S120" s="85" t="e">
        <f t="shared" si="78"/>
        <v>#DIV/0!</v>
      </c>
      <c r="T120" s="85" t="e">
        <f t="shared" si="78"/>
        <v>#DIV/0!</v>
      </c>
      <c r="U120" s="85" t="e">
        <f t="shared" si="78"/>
        <v>#DIV/0!</v>
      </c>
      <c r="V120" s="85" t="e">
        <f t="shared" si="78"/>
        <v>#DIV/0!</v>
      </c>
      <c r="W120" s="85" t="e">
        <f t="shared" si="78"/>
        <v>#DIV/0!</v>
      </c>
      <c r="X120" s="85" t="e">
        <f t="shared" si="78"/>
        <v>#DIV/0!</v>
      </c>
      <c r="Y120" s="85" t="e">
        <f t="shared" si="78"/>
        <v>#DIV/0!</v>
      </c>
      <c r="Z120" s="85" t="e">
        <f t="shared" si="78"/>
        <v>#DIV/0!</v>
      </c>
      <c r="AA120" s="85" t="e">
        <f t="shared" si="78"/>
        <v>#DIV/0!</v>
      </c>
      <c r="AB120" s="85" t="e">
        <f t="shared" si="78"/>
        <v>#DIV/0!</v>
      </c>
      <c r="AC120" s="85" t="e">
        <f t="shared" si="78"/>
        <v>#DIV/0!</v>
      </c>
    </row>
    <row r="121" spans="2:29" x14ac:dyDescent="0.25">
      <c r="B121" t="s">
        <v>125</v>
      </c>
      <c r="D121" s="37">
        <f>Inputs!$N$15</f>
        <v>0</v>
      </c>
      <c r="E121" t="s">
        <v>270</v>
      </c>
      <c r="F121" s="37">
        <f>Inputs!$N$15</f>
        <v>0</v>
      </c>
      <c r="G121" s="37">
        <f>Inputs!$N$15</f>
        <v>0</v>
      </c>
      <c r="H121" s="37">
        <f>Inputs!$N$15</f>
        <v>0</v>
      </c>
      <c r="I121" s="37">
        <f>Inputs!$N$15</f>
        <v>0</v>
      </c>
      <c r="J121" s="37">
        <f>Inputs!$N$15</f>
        <v>0</v>
      </c>
      <c r="K121" s="37">
        <f>Inputs!$N$15</f>
        <v>0</v>
      </c>
      <c r="L121" s="37">
        <f>Inputs!$N$15</f>
        <v>0</v>
      </c>
      <c r="M121" s="37">
        <f>Inputs!$N$15</f>
        <v>0</v>
      </c>
      <c r="N121" s="37">
        <f>Inputs!$N$15</f>
        <v>0</v>
      </c>
      <c r="O121" s="37">
        <f>Inputs!$N$15</f>
        <v>0</v>
      </c>
      <c r="P121" s="37">
        <f>Inputs!$N$15</f>
        <v>0</v>
      </c>
      <c r="Q121" s="37">
        <f>Inputs!$N$15</f>
        <v>0</v>
      </c>
      <c r="R121" s="37">
        <f>Inputs!$N$15</f>
        <v>0</v>
      </c>
      <c r="S121" s="37">
        <f>Inputs!$N$15</f>
        <v>0</v>
      </c>
      <c r="T121" s="37">
        <f>Inputs!$N$15</f>
        <v>0</v>
      </c>
      <c r="U121" s="37">
        <f>Inputs!$N$15</f>
        <v>0</v>
      </c>
      <c r="V121" s="37">
        <f>Inputs!$N$15</f>
        <v>0</v>
      </c>
      <c r="W121" s="37">
        <f>Inputs!$N$15</f>
        <v>0</v>
      </c>
      <c r="X121" s="37">
        <f>Inputs!$N$15</f>
        <v>0</v>
      </c>
      <c r="Y121" s="37">
        <f>Inputs!$N$15</f>
        <v>0</v>
      </c>
      <c r="Z121" s="37">
        <f>Inputs!$N$15</f>
        <v>0</v>
      </c>
      <c r="AA121" s="37">
        <f>Inputs!$N$15</f>
        <v>0</v>
      </c>
      <c r="AB121" s="37">
        <f>Inputs!$N$15</f>
        <v>0</v>
      </c>
      <c r="AC121" s="37">
        <f>Inputs!$N$15</f>
        <v>0</v>
      </c>
    </row>
    <row r="122" spans="2:29" x14ac:dyDescent="0.25">
      <c r="B122" t="s">
        <v>285</v>
      </c>
      <c r="D122" s="91" t="e">
        <f>D107/4/D108/D121</f>
        <v>#DIV/0!</v>
      </c>
      <c r="E122" t="s">
        <v>274</v>
      </c>
      <c r="F122" s="91" t="e">
        <f>F107/4/F108/F121</f>
        <v>#DIV/0!</v>
      </c>
      <c r="G122" s="91" t="e">
        <f t="shared" ref="G122:AC122" si="79">G107/4/G108/G121</f>
        <v>#DIV/0!</v>
      </c>
      <c r="H122" s="91" t="e">
        <f t="shared" si="79"/>
        <v>#DIV/0!</v>
      </c>
      <c r="I122" s="91" t="e">
        <f t="shared" si="79"/>
        <v>#DIV/0!</v>
      </c>
      <c r="J122" s="91" t="e">
        <f t="shared" si="79"/>
        <v>#DIV/0!</v>
      </c>
      <c r="K122" s="91" t="e">
        <f t="shared" si="79"/>
        <v>#DIV/0!</v>
      </c>
      <c r="L122" s="91" t="e">
        <f t="shared" si="79"/>
        <v>#DIV/0!</v>
      </c>
      <c r="M122" s="91" t="e">
        <f t="shared" si="79"/>
        <v>#DIV/0!</v>
      </c>
      <c r="N122" s="91" t="e">
        <f t="shared" si="79"/>
        <v>#DIV/0!</v>
      </c>
      <c r="O122" s="91" t="e">
        <f t="shared" si="79"/>
        <v>#DIV/0!</v>
      </c>
      <c r="P122" s="91" t="e">
        <f t="shared" si="79"/>
        <v>#DIV/0!</v>
      </c>
      <c r="Q122" s="91" t="e">
        <f t="shared" si="79"/>
        <v>#DIV/0!</v>
      </c>
      <c r="R122" s="91" t="e">
        <f t="shared" si="79"/>
        <v>#DIV/0!</v>
      </c>
      <c r="S122" s="91" t="e">
        <f t="shared" si="79"/>
        <v>#DIV/0!</v>
      </c>
      <c r="T122" s="91" t="e">
        <f t="shared" si="79"/>
        <v>#DIV/0!</v>
      </c>
      <c r="U122" s="91" t="e">
        <f t="shared" si="79"/>
        <v>#DIV/0!</v>
      </c>
      <c r="V122" s="91" t="e">
        <f t="shared" si="79"/>
        <v>#DIV/0!</v>
      </c>
      <c r="W122" s="91" t="e">
        <f t="shared" si="79"/>
        <v>#DIV/0!</v>
      </c>
      <c r="X122" s="91" t="e">
        <f t="shared" si="79"/>
        <v>#DIV/0!</v>
      </c>
      <c r="Y122" s="91" t="e">
        <f t="shared" si="79"/>
        <v>#DIV/0!</v>
      </c>
      <c r="Z122" s="91" t="e">
        <f t="shared" si="79"/>
        <v>#DIV/0!</v>
      </c>
      <c r="AA122" s="91" t="e">
        <f t="shared" si="79"/>
        <v>#DIV/0!</v>
      </c>
      <c r="AB122" s="91" t="e">
        <f t="shared" si="79"/>
        <v>#DIV/0!</v>
      </c>
      <c r="AC122" s="91" t="e">
        <f t="shared" si="79"/>
        <v>#DIV/0!</v>
      </c>
    </row>
    <row r="123" spans="2:29" x14ac:dyDescent="0.25">
      <c r="B123" t="s">
        <v>286</v>
      </c>
      <c r="D123" s="91" t="e">
        <f>D107/4/D108</f>
        <v>#DIV/0!</v>
      </c>
      <c r="E123" t="s">
        <v>274</v>
      </c>
      <c r="F123" s="91" t="e">
        <f>F107/4/F108</f>
        <v>#DIV/0!</v>
      </c>
      <c r="G123" s="91" t="e">
        <f t="shared" ref="G123:AC123" si="80">G107/4/G108</f>
        <v>#DIV/0!</v>
      </c>
      <c r="H123" s="91" t="e">
        <f t="shared" si="80"/>
        <v>#DIV/0!</v>
      </c>
      <c r="I123" s="91" t="e">
        <f t="shared" si="80"/>
        <v>#DIV/0!</v>
      </c>
      <c r="J123" s="91" t="e">
        <f t="shared" si="80"/>
        <v>#DIV/0!</v>
      </c>
      <c r="K123" s="91" t="e">
        <f t="shared" si="80"/>
        <v>#DIV/0!</v>
      </c>
      <c r="L123" s="91" t="e">
        <f t="shared" si="80"/>
        <v>#DIV/0!</v>
      </c>
      <c r="M123" s="91" t="e">
        <f t="shared" si="80"/>
        <v>#DIV/0!</v>
      </c>
      <c r="N123" s="91" t="e">
        <f t="shared" si="80"/>
        <v>#DIV/0!</v>
      </c>
      <c r="O123" s="91" t="e">
        <f t="shared" si="80"/>
        <v>#DIV/0!</v>
      </c>
      <c r="P123" s="91" t="e">
        <f t="shared" si="80"/>
        <v>#DIV/0!</v>
      </c>
      <c r="Q123" s="91" t="e">
        <f t="shared" si="80"/>
        <v>#DIV/0!</v>
      </c>
      <c r="R123" s="91" t="e">
        <f t="shared" si="80"/>
        <v>#DIV/0!</v>
      </c>
      <c r="S123" s="91" t="e">
        <f t="shared" si="80"/>
        <v>#DIV/0!</v>
      </c>
      <c r="T123" s="91" t="e">
        <f t="shared" si="80"/>
        <v>#DIV/0!</v>
      </c>
      <c r="U123" s="91" t="e">
        <f t="shared" si="80"/>
        <v>#DIV/0!</v>
      </c>
      <c r="V123" s="91" t="e">
        <f t="shared" si="80"/>
        <v>#DIV/0!</v>
      </c>
      <c r="W123" s="91" t="e">
        <f t="shared" si="80"/>
        <v>#DIV/0!</v>
      </c>
      <c r="X123" s="91" t="e">
        <f t="shared" si="80"/>
        <v>#DIV/0!</v>
      </c>
      <c r="Y123" s="91" t="e">
        <f t="shared" si="80"/>
        <v>#DIV/0!</v>
      </c>
      <c r="Z123" s="91" t="e">
        <f t="shared" si="80"/>
        <v>#DIV/0!</v>
      </c>
      <c r="AA123" s="91" t="e">
        <f t="shared" si="80"/>
        <v>#DIV/0!</v>
      </c>
      <c r="AB123" s="91" t="e">
        <f t="shared" si="80"/>
        <v>#DIV/0!</v>
      </c>
      <c r="AC123" s="91" t="e">
        <f t="shared" si="80"/>
        <v>#DIV/0!</v>
      </c>
    </row>
    <row r="124" spans="2:29" x14ac:dyDescent="0.25">
      <c r="B124" t="s">
        <v>287</v>
      </c>
      <c r="C124" t="s">
        <v>288</v>
      </c>
      <c r="D124" s="91" t="e">
        <f>D104/D108</f>
        <v>#DIV/0!</v>
      </c>
      <c r="E124" t="s">
        <v>274</v>
      </c>
      <c r="F124" s="91" t="e">
        <f>F104/F108</f>
        <v>#DIV/0!</v>
      </c>
      <c r="G124" s="91" t="e">
        <f>G104/G108</f>
        <v>#DIV/0!</v>
      </c>
      <c r="H124" s="91" t="e">
        <f t="shared" ref="H124:AC124" si="81">H104/H108</f>
        <v>#DIV/0!</v>
      </c>
      <c r="I124" s="91" t="e">
        <f t="shared" si="81"/>
        <v>#DIV/0!</v>
      </c>
      <c r="J124" s="91" t="e">
        <f t="shared" si="81"/>
        <v>#DIV/0!</v>
      </c>
      <c r="K124" s="91" t="e">
        <f t="shared" si="81"/>
        <v>#DIV/0!</v>
      </c>
      <c r="L124" s="91" t="e">
        <f t="shared" si="81"/>
        <v>#DIV/0!</v>
      </c>
      <c r="M124" s="91" t="e">
        <f t="shared" si="81"/>
        <v>#DIV/0!</v>
      </c>
      <c r="N124" s="91" t="e">
        <f t="shared" si="81"/>
        <v>#DIV/0!</v>
      </c>
      <c r="O124" s="91" t="e">
        <f t="shared" si="81"/>
        <v>#DIV/0!</v>
      </c>
      <c r="P124" s="91" t="e">
        <f t="shared" si="81"/>
        <v>#DIV/0!</v>
      </c>
      <c r="Q124" s="91" t="e">
        <f t="shared" si="81"/>
        <v>#DIV/0!</v>
      </c>
      <c r="R124" s="91" t="e">
        <f t="shared" si="81"/>
        <v>#DIV/0!</v>
      </c>
      <c r="S124" s="91" t="e">
        <f t="shared" si="81"/>
        <v>#DIV/0!</v>
      </c>
      <c r="T124" s="91" t="e">
        <f t="shared" si="81"/>
        <v>#DIV/0!</v>
      </c>
      <c r="U124" s="91" t="e">
        <f t="shared" si="81"/>
        <v>#DIV/0!</v>
      </c>
      <c r="V124" s="91" t="e">
        <f t="shared" si="81"/>
        <v>#DIV/0!</v>
      </c>
      <c r="W124" s="91" t="e">
        <f t="shared" si="81"/>
        <v>#DIV/0!</v>
      </c>
      <c r="X124" s="91" t="e">
        <f t="shared" si="81"/>
        <v>#DIV/0!</v>
      </c>
      <c r="Y124" s="91" t="e">
        <f t="shared" si="81"/>
        <v>#DIV/0!</v>
      </c>
      <c r="Z124" s="91" t="e">
        <f t="shared" si="81"/>
        <v>#DIV/0!</v>
      </c>
      <c r="AA124" s="91" t="e">
        <f t="shared" si="81"/>
        <v>#DIV/0!</v>
      </c>
      <c r="AB124" s="91" t="e">
        <f t="shared" si="81"/>
        <v>#DIV/0!</v>
      </c>
      <c r="AC124" s="91" t="e">
        <f t="shared" si="81"/>
        <v>#DIV/0!</v>
      </c>
    </row>
    <row r="126" spans="2:29" x14ac:dyDescent="0.25">
      <c r="B126" s="33" t="s">
        <v>289</v>
      </c>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row>
    <row r="127" spans="2:29" ht="18" x14ac:dyDescent="0.35">
      <c r="B127" t="s">
        <v>82</v>
      </c>
      <c r="C127" t="s">
        <v>290</v>
      </c>
      <c r="D127" s="87">
        <f>Inputs!$J$4</f>
        <v>0</v>
      </c>
      <c r="E127" t="s">
        <v>83</v>
      </c>
      <c r="F127" s="87">
        <f>Inputs!$J$4</f>
        <v>0</v>
      </c>
      <c r="G127" s="87">
        <f>Inputs!$J$4</f>
        <v>0</v>
      </c>
      <c r="H127" s="87">
        <f>Inputs!$J$4</f>
        <v>0</v>
      </c>
      <c r="I127" s="87">
        <f>Inputs!$J$4</f>
        <v>0</v>
      </c>
      <c r="J127" s="87">
        <f>Inputs!$J$4</f>
        <v>0</v>
      </c>
      <c r="K127" s="87">
        <f>Inputs!$J$4</f>
        <v>0</v>
      </c>
      <c r="L127" s="87">
        <f>Inputs!$J$4</f>
        <v>0</v>
      </c>
      <c r="M127" s="87">
        <f>Inputs!$J$4</f>
        <v>0</v>
      </c>
      <c r="N127" s="87">
        <f>Inputs!$J$4</f>
        <v>0</v>
      </c>
      <c r="O127" s="87">
        <f>Inputs!$J$4</f>
        <v>0</v>
      </c>
      <c r="P127" s="87">
        <f>Inputs!$J$4</f>
        <v>0</v>
      </c>
      <c r="Q127" s="87">
        <f>Inputs!$J$4</f>
        <v>0</v>
      </c>
      <c r="R127" s="87">
        <f>Inputs!$J$4</f>
        <v>0</v>
      </c>
      <c r="S127" s="87">
        <f>Inputs!$J$4</f>
        <v>0</v>
      </c>
      <c r="T127" s="87">
        <f>Inputs!$J$4</f>
        <v>0</v>
      </c>
      <c r="U127" s="87">
        <f>Inputs!$J$4</f>
        <v>0</v>
      </c>
      <c r="V127" s="87">
        <f>Inputs!$J$4</f>
        <v>0</v>
      </c>
      <c r="W127" s="87">
        <f>Inputs!$J$4</f>
        <v>0</v>
      </c>
      <c r="X127" s="87">
        <f>Inputs!$J$4</f>
        <v>0</v>
      </c>
      <c r="Y127" s="87">
        <f>Inputs!$J$4</f>
        <v>0</v>
      </c>
      <c r="Z127" s="87">
        <f>Inputs!$J$4</f>
        <v>0</v>
      </c>
      <c r="AA127" s="87">
        <f>Inputs!$J$4</f>
        <v>0</v>
      </c>
      <c r="AB127" s="87">
        <f>Inputs!$J$4</f>
        <v>0</v>
      </c>
      <c r="AC127" s="87">
        <f>Inputs!$J$4</f>
        <v>0</v>
      </c>
    </row>
    <row r="128" spans="2:29" x14ac:dyDescent="0.25">
      <c r="B128" t="s">
        <v>291</v>
      </c>
      <c r="C128" t="s">
        <v>250</v>
      </c>
      <c r="D128" s="84" t="e">
        <f>D137*1000/D127/1.73</f>
        <v>#DIV/0!</v>
      </c>
      <c r="E128" t="s">
        <v>113</v>
      </c>
      <c r="F128" s="84" t="e">
        <f>F137*1000/F127/1.73</f>
        <v>#DIV/0!</v>
      </c>
      <c r="G128" s="84" t="e">
        <f>G137*1000/G127/1.73</f>
        <v>#DIV/0!</v>
      </c>
      <c r="H128" s="84" t="e">
        <f t="shared" ref="H128:AC128" si="82">H137*1000/H127/1.73</f>
        <v>#DIV/0!</v>
      </c>
      <c r="I128" s="84" t="e">
        <f t="shared" si="82"/>
        <v>#DIV/0!</v>
      </c>
      <c r="J128" s="84" t="e">
        <f t="shared" si="82"/>
        <v>#DIV/0!</v>
      </c>
      <c r="K128" s="84" t="e">
        <f t="shared" si="82"/>
        <v>#DIV/0!</v>
      </c>
      <c r="L128" s="84" t="e">
        <f t="shared" si="82"/>
        <v>#DIV/0!</v>
      </c>
      <c r="M128" s="84" t="e">
        <f t="shared" si="82"/>
        <v>#DIV/0!</v>
      </c>
      <c r="N128" s="84" t="e">
        <f t="shared" si="82"/>
        <v>#DIV/0!</v>
      </c>
      <c r="O128" s="84" t="e">
        <f t="shared" si="82"/>
        <v>#DIV/0!</v>
      </c>
      <c r="P128" s="84" t="e">
        <f t="shared" si="82"/>
        <v>#DIV/0!</v>
      </c>
      <c r="Q128" s="84" t="e">
        <f t="shared" si="82"/>
        <v>#DIV/0!</v>
      </c>
      <c r="R128" s="84" t="e">
        <f t="shared" si="82"/>
        <v>#DIV/0!</v>
      </c>
      <c r="S128" s="84" t="e">
        <f t="shared" si="82"/>
        <v>#DIV/0!</v>
      </c>
      <c r="T128" s="84" t="e">
        <f t="shared" si="82"/>
        <v>#DIV/0!</v>
      </c>
      <c r="U128" s="84" t="e">
        <f t="shared" si="82"/>
        <v>#DIV/0!</v>
      </c>
      <c r="V128" s="84" t="e">
        <f t="shared" si="82"/>
        <v>#DIV/0!</v>
      </c>
      <c r="W128" s="84" t="e">
        <f t="shared" si="82"/>
        <v>#DIV/0!</v>
      </c>
      <c r="X128" s="84" t="e">
        <f t="shared" si="82"/>
        <v>#DIV/0!</v>
      </c>
      <c r="Y128" s="84" t="e">
        <f t="shared" si="82"/>
        <v>#DIV/0!</v>
      </c>
      <c r="Z128" s="84" t="e">
        <f t="shared" si="82"/>
        <v>#DIV/0!</v>
      </c>
      <c r="AA128" s="84" t="e">
        <f t="shared" si="82"/>
        <v>#DIV/0!</v>
      </c>
      <c r="AB128" s="84" t="e">
        <f t="shared" si="82"/>
        <v>#DIV/0!</v>
      </c>
      <c r="AC128" s="84" t="e">
        <f t="shared" si="82"/>
        <v>#DIV/0!</v>
      </c>
    </row>
    <row r="129" spans="2:29" x14ac:dyDescent="0.25">
      <c r="B129" t="s">
        <v>292</v>
      </c>
      <c r="C129" t="s">
        <v>251</v>
      </c>
      <c r="D129" s="84" t="e">
        <f>D137+D138</f>
        <v>#DIV/0!</v>
      </c>
      <c r="E129" t="s">
        <v>274</v>
      </c>
      <c r="F129" s="84" t="e">
        <f>F137+F138</f>
        <v>#DIV/0!</v>
      </c>
      <c r="G129" s="84" t="e">
        <f t="shared" ref="G129:AC129" si="83">G137+G138</f>
        <v>#DIV/0!</v>
      </c>
      <c r="H129" s="84" t="e">
        <f t="shared" si="83"/>
        <v>#DIV/0!</v>
      </c>
      <c r="I129" s="84" t="e">
        <f t="shared" si="83"/>
        <v>#DIV/0!</v>
      </c>
      <c r="J129" s="84" t="e">
        <f t="shared" si="83"/>
        <v>#DIV/0!</v>
      </c>
      <c r="K129" s="84" t="e">
        <f t="shared" si="83"/>
        <v>#DIV/0!</v>
      </c>
      <c r="L129" s="84" t="e">
        <f t="shared" si="83"/>
        <v>#DIV/0!</v>
      </c>
      <c r="M129" s="84" t="e">
        <f t="shared" si="83"/>
        <v>#DIV/0!</v>
      </c>
      <c r="N129" s="84" t="e">
        <f t="shared" si="83"/>
        <v>#DIV/0!</v>
      </c>
      <c r="O129" s="84" t="e">
        <f t="shared" si="83"/>
        <v>#DIV/0!</v>
      </c>
      <c r="P129" s="84" t="e">
        <f t="shared" si="83"/>
        <v>#DIV/0!</v>
      </c>
      <c r="Q129" s="84" t="e">
        <f t="shared" si="83"/>
        <v>#DIV/0!</v>
      </c>
      <c r="R129" s="84" t="e">
        <f t="shared" si="83"/>
        <v>#DIV/0!</v>
      </c>
      <c r="S129" s="84" t="e">
        <f t="shared" si="83"/>
        <v>#DIV/0!</v>
      </c>
      <c r="T129" s="84" t="e">
        <f t="shared" si="83"/>
        <v>#DIV/0!</v>
      </c>
      <c r="U129" s="84" t="e">
        <f t="shared" si="83"/>
        <v>#DIV/0!</v>
      </c>
      <c r="V129" s="84" t="e">
        <f t="shared" si="83"/>
        <v>#DIV/0!</v>
      </c>
      <c r="W129" s="84" t="e">
        <f t="shared" si="83"/>
        <v>#DIV/0!</v>
      </c>
      <c r="X129" s="84" t="e">
        <f t="shared" si="83"/>
        <v>#DIV/0!</v>
      </c>
      <c r="Y129" s="84" t="e">
        <f t="shared" si="83"/>
        <v>#DIV/0!</v>
      </c>
      <c r="Z129" s="84" t="e">
        <f t="shared" si="83"/>
        <v>#DIV/0!</v>
      </c>
      <c r="AA129" s="84" t="e">
        <f t="shared" si="83"/>
        <v>#DIV/0!</v>
      </c>
      <c r="AB129" s="84" t="e">
        <f t="shared" si="83"/>
        <v>#DIV/0!</v>
      </c>
      <c r="AC129" s="84" t="e">
        <f t="shared" si="83"/>
        <v>#DIV/0!</v>
      </c>
    </row>
    <row r="130" spans="2:29" x14ac:dyDescent="0.25">
      <c r="B130" t="s">
        <v>87</v>
      </c>
      <c r="C130" t="s">
        <v>253</v>
      </c>
      <c r="D130" s="83">
        <f>Inputs!$J$5</f>
        <v>0</v>
      </c>
      <c r="E130" t="s">
        <v>88</v>
      </c>
      <c r="F130" s="83">
        <f>Inputs!$J$5</f>
        <v>0</v>
      </c>
      <c r="G130" s="83">
        <f>Inputs!$J$5</f>
        <v>0</v>
      </c>
      <c r="H130" s="83">
        <f>Inputs!$J$5</f>
        <v>0</v>
      </c>
      <c r="I130" s="83">
        <f>Inputs!$J$5</f>
        <v>0</v>
      </c>
      <c r="J130" s="83">
        <f>Inputs!$J$5</f>
        <v>0</v>
      </c>
      <c r="K130" s="83">
        <f>Inputs!$J$5</f>
        <v>0</v>
      </c>
      <c r="L130" s="83">
        <f>Inputs!$J$5</f>
        <v>0</v>
      </c>
      <c r="M130" s="83">
        <f>Inputs!$J$5</f>
        <v>0</v>
      </c>
      <c r="N130" s="83">
        <f>Inputs!$J$5</f>
        <v>0</v>
      </c>
      <c r="O130" s="83">
        <f>Inputs!$J$5</f>
        <v>0</v>
      </c>
      <c r="P130" s="83">
        <f>Inputs!$J$5</f>
        <v>0</v>
      </c>
      <c r="Q130" s="83">
        <f>Inputs!$J$5</f>
        <v>0</v>
      </c>
      <c r="R130" s="83">
        <f>Inputs!$J$5</f>
        <v>0</v>
      </c>
      <c r="S130" s="83">
        <f>Inputs!$J$5</f>
        <v>0</v>
      </c>
      <c r="T130" s="83">
        <f>Inputs!$J$5</f>
        <v>0</v>
      </c>
      <c r="U130" s="83">
        <f>Inputs!$J$5</f>
        <v>0</v>
      </c>
      <c r="V130" s="83">
        <f>Inputs!$J$5</f>
        <v>0</v>
      </c>
      <c r="W130" s="83">
        <f>Inputs!$J$5</f>
        <v>0</v>
      </c>
      <c r="X130" s="83">
        <f>Inputs!$J$5</f>
        <v>0</v>
      </c>
      <c r="Y130" s="83">
        <f>Inputs!$J$5</f>
        <v>0</v>
      </c>
      <c r="Z130" s="83">
        <f>Inputs!$J$5</f>
        <v>0</v>
      </c>
      <c r="AA130" s="83">
        <f>Inputs!$J$5</f>
        <v>0</v>
      </c>
      <c r="AB130" s="83">
        <f>Inputs!$J$5</f>
        <v>0</v>
      </c>
      <c r="AC130" s="83">
        <f>Inputs!$J$5</f>
        <v>0</v>
      </c>
    </row>
    <row r="131" spans="2:29" x14ac:dyDescent="0.25">
      <c r="B131" t="s">
        <v>93</v>
      </c>
      <c r="C131" t="s">
        <v>255</v>
      </c>
      <c r="D131" s="83">
        <f>Inputs!$J$6</f>
        <v>0</v>
      </c>
      <c r="E131" t="s">
        <v>94</v>
      </c>
      <c r="F131" s="83">
        <f>Inputs!$J$6</f>
        <v>0</v>
      </c>
      <c r="G131" s="83">
        <f>Inputs!$J$6</f>
        <v>0</v>
      </c>
      <c r="H131" s="83">
        <f>Inputs!$J$6</f>
        <v>0</v>
      </c>
      <c r="I131" s="83">
        <f>Inputs!$J$6</f>
        <v>0</v>
      </c>
      <c r="J131" s="83">
        <f>Inputs!$J$6</f>
        <v>0</v>
      </c>
      <c r="K131" s="83">
        <f>Inputs!$J$6</f>
        <v>0</v>
      </c>
      <c r="L131" s="83">
        <f>Inputs!$J$6</f>
        <v>0</v>
      </c>
      <c r="M131" s="83">
        <f>Inputs!$J$6</f>
        <v>0</v>
      </c>
      <c r="N131" s="83">
        <f>Inputs!$J$6</f>
        <v>0</v>
      </c>
      <c r="O131" s="83">
        <f>Inputs!$J$6</f>
        <v>0</v>
      </c>
      <c r="P131" s="83">
        <f>Inputs!$J$6</f>
        <v>0</v>
      </c>
      <c r="Q131" s="83">
        <f>Inputs!$J$6</f>
        <v>0</v>
      </c>
      <c r="R131" s="83">
        <f>Inputs!$J$6</f>
        <v>0</v>
      </c>
      <c r="S131" s="83">
        <f>Inputs!$J$6</f>
        <v>0</v>
      </c>
      <c r="T131" s="83">
        <f>Inputs!$J$6</f>
        <v>0</v>
      </c>
      <c r="U131" s="83">
        <f>Inputs!$J$6</f>
        <v>0</v>
      </c>
      <c r="V131" s="83">
        <f>Inputs!$J$6</f>
        <v>0</v>
      </c>
      <c r="W131" s="83">
        <f>Inputs!$J$6</f>
        <v>0</v>
      </c>
      <c r="X131" s="83">
        <f>Inputs!$J$6</f>
        <v>0</v>
      </c>
      <c r="Y131" s="83">
        <f>Inputs!$J$6</f>
        <v>0</v>
      </c>
      <c r="Z131" s="83">
        <f>Inputs!$J$6</f>
        <v>0</v>
      </c>
      <c r="AA131" s="83">
        <f>Inputs!$J$6</f>
        <v>0</v>
      </c>
      <c r="AB131" s="83">
        <f>Inputs!$J$6</f>
        <v>0</v>
      </c>
      <c r="AC131" s="83">
        <f>Inputs!$J$6</f>
        <v>0</v>
      </c>
    </row>
    <row r="132" spans="2:29" x14ac:dyDescent="0.25">
      <c r="B132" t="s">
        <v>293</v>
      </c>
      <c r="C132" t="s">
        <v>257</v>
      </c>
      <c r="D132" s="83">
        <f>Inputs!$J$7</f>
        <v>0</v>
      </c>
      <c r="E132" t="s">
        <v>294</v>
      </c>
      <c r="F132" s="83">
        <f>Inputs!$J$7</f>
        <v>0</v>
      </c>
      <c r="G132" s="83">
        <f>Inputs!$J$7</f>
        <v>0</v>
      </c>
      <c r="H132" s="83">
        <f>Inputs!$J$7</f>
        <v>0</v>
      </c>
      <c r="I132" s="83">
        <f>Inputs!$J$7</f>
        <v>0</v>
      </c>
      <c r="J132" s="83">
        <f>Inputs!$J$7</f>
        <v>0</v>
      </c>
      <c r="K132" s="83">
        <f>Inputs!$J$7</f>
        <v>0</v>
      </c>
      <c r="L132" s="83">
        <f>Inputs!$J$7</f>
        <v>0</v>
      </c>
      <c r="M132" s="83">
        <f>Inputs!$J$7</f>
        <v>0</v>
      </c>
      <c r="N132" s="83">
        <f>Inputs!$J$7</f>
        <v>0</v>
      </c>
      <c r="O132" s="83">
        <f>Inputs!$J$7</f>
        <v>0</v>
      </c>
      <c r="P132" s="83">
        <f>Inputs!$J$7</f>
        <v>0</v>
      </c>
      <c r="Q132" s="83">
        <f>Inputs!$J$7</f>
        <v>0</v>
      </c>
      <c r="R132" s="83">
        <f>Inputs!$J$7</f>
        <v>0</v>
      </c>
      <c r="S132" s="83">
        <f>Inputs!$J$7</f>
        <v>0</v>
      </c>
      <c r="T132" s="83">
        <f>Inputs!$J$7</f>
        <v>0</v>
      </c>
      <c r="U132" s="83">
        <f>Inputs!$J$7</f>
        <v>0</v>
      </c>
      <c r="V132" s="83">
        <f>Inputs!$J$7</f>
        <v>0</v>
      </c>
      <c r="W132" s="83">
        <f>Inputs!$J$7</f>
        <v>0</v>
      </c>
      <c r="X132" s="83">
        <f>Inputs!$J$7</f>
        <v>0</v>
      </c>
      <c r="Y132" s="83">
        <f>Inputs!$J$7</f>
        <v>0</v>
      </c>
      <c r="Z132" s="83">
        <f>Inputs!$J$7</f>
        <v>0</v>
      </c>
      <c r="AA132" s="83">
        <f>Inputs!$J$7</f>
        <v>0</v>
      </c>
      <c r="AB132" s="83">
        <f>Inputs!$J$7</f>
        <v>0</v>
      </c>
      <c r="AC132" s="83">
        <f>Inputs!$J$7</f>
        <v>0</v>
      </c>
    </row>
    <row r="133" spans="2:29" x14ac:dyDescent="0.25">
      <c r="B133" t="s">
        <v>295</v>
      </c>
      <c r="C133" t="s">
        <v>259</v>
      </c>
      <c r="D133" s="147">
        <f>D130*D132/1000</f>
        <v>0</v>
      </c>
      <c r="E133" t="s">
        <v>296</v>
      </c>
      <c r="F133" s="84">
        <f>F130*F132/1000</f>
        <v>0</v>
      </c>
      <c r="G133" s="84">
        <f>G130*G132/1000</f>
        <v>0</v>
      </c>
      <c r="H133" s="84">
        <f t="shared" ref="H133:AC133" si="84">H130*H132/1000</f>
        <v>0</v>
      </c>
      <c r="I133" s="84">
        <f t="shared" si="84"/>
        <v>0</v>
      </c>
      <c r="J133" s="84">
        <f t="shared" si="84"/>
        <v>0</v>
      </c>
      <c r="K133" s="84">
        <f t="shared" si="84"/>
        <v>0</v>
      </c>
      <c r="L133" s="84">
        <f t="shared" si="84"/>
        <v>0</v>
      </c>
      <c r="M133" s="84">
        <f t="shared" si="84"/>
        <v>0</v>
      </c>
      <c r="N133" s="84">
        <f t="shared" si="84"/>
        <v>0</v>
      </c>
      <c r="O133" s="84">
        <f t="shared" si="84"/>
        <v>0</v>
      </c>
      <c r="P133" s="84">
        <f t="shared" si="84"/>
        <v>0</v>
      </c>
      <c r="Q133" s="84">
        <f t="shared" si="84"/>
        <v>0</v>
      </c>
      <c r="R133" s="84">
        <f t="shared" si="84"/>
        <v>0</v>
      </c>
      <c r="S133" s="84">
        <f t="shared" si="84"/>
        <v>0</v>
      </c>
      <c r="T133" s="84">
        <f t="shared" si="84"/>
        <v>0</v>
      </c>
      <c r="U133" s="84">
        <f t="shared" si="84"/>
        <v>0</v>
      </c>
      <c r="V133" s="84">
        <f t="shared" si="84"/>
        <v>0</v>
      </c>
      <c r="W133" s="84">
        <f t="shared" si="84"/>
        <v>0</v>
      </c>
      <c r="X133" s="84">
        <f t="shared" si="84"/>
        <v>0</v>
      </c>
      <c r="Y133" s="84">
        <f t="shared" si="84"/>
        <v>0</v>
      </c>
      <c r="Z133" s="84">
        <f t="shared" si="84"/>
        <v>0</v>
      </c>
      <c r="AA133" s="84">
        <f t="shared" si="84"/>
        <v>0</v>
      </c>
      <c r="AB133" s="84">
        <f t="shared" si="84"/>
        <v>0</v>
      </c>
      <c r="AC133" s="84">
        <f t="shared" si="84"/>
        <v>0</v>
      </c>
    </row>
    <row r="134" spans="2:29" x14ac:dyDescent="0.25">
      <c r="B134" t="s">
        <v>199</v>
      </c>
      <c r="C134" t="s">
        <v>260</v>
      </c>
      <c r="D134" s="84" t="e">
        <f>D128*D133</f>
        <v>#DIV/0!</v>
      </c>
      <c r="E134" t="s">
        <v>83</v>
      </c>
      <c r="F134" s="84" t="e">
        <f>F128*F133</f>
        <v>#DIV/0!</v>
      </c>
      <c r="G134" s="84" t="e">
        <f>G128*G133</f>
        <v>#DIV/0!</v>
      </c>
      <c r="H134" s="84" t="e">
        <f t="shared" ref="H134:AC134" si="85">H128*H133</f>
        <v>#DIV/0!</v>
      </c>
      <c r="I134" s="84" t="e">
        <f t="shared" si="85"/>
        <v>#DIV/0!</v>
      </c>
      <c r="J134" s="84" t="e">
        <f t="shared" si="85"/>
        <v>#DIV/0!</v>
      </c>
      <c r="K134" s="84" t="e">
        <f t="shared" si="85"/>
        <v>#DIV/0!</v>
      </c>
      <c r="L134" s="84" t="e">
        <f t="shared" si="85"/>
        <v>#DIV/0!</v>
      </c>
      <c r="M134" s="84" t="e">
        <f t="shared" si="85"/>
        <v>#DIV/0!</v>
      </c>
      <c r="N134" s="84" t="e">
        <f t="shared" si="85"/>
        <v>#DIV/0!</v>
      </c>
      <c r="O134" s="84" t="e">
        <f t="shared" si="85"/>
        <v>#DIV/0!</v>
      </c>
      <c r="P134" s="84" t="e">
        <f t="shared" si="85"/>
        <v>#DIV/0!</v>
      </c>
      <c r="Q134" s="84" t="e">
        <f t="shared" si="85"/>
        <v>#DIV/0!</v>
      </c>
      <c r="R134" s="84" t="e">
        <f t="shared" si="85"/>
        <v>#DIV/0!</v>
      </c>
      <c r="S134" s="84" t="e">
        <f t="shared" si="85"/>
        <v>#DIV/0!</v>
      </c>
      <c r="T134" s="84" t="e">
        <f t="shared" si="85"/>
        <v>#DIV/0!</v>
      </c>
      <c r="U134" s="84" t="e">
        <f t="shared" si="85"/>
        <v>#DIV/0!</v>
      </c>
      <c r="V134" s="84" t="e">
        <f t="shared" si="85"/>
        <v>#DIV/0!</v>
      </c>
      <c r="W134" s="84" t="e">
        <f t="shared" si="85"/>
        <v>#DIV/0!</v>
      </c>
      <c r="X134" s="84" t="e">
        <f t="shared" si="85"/>
        <v>#DIV/0!</v>
      </c>
      <c r="Y134" s="84" t="e">
        <f t="shared" si="85"/>
        <v>#DIV/0!</v>
      </c>
      <c r="Z134" s="84" t="e">
        <f t="shared" si="85"/>
        <v>#DIV/0!</v>
      </c>
      <c r="AA134" s="84" t="e">
        <f t="shared" si="85"/>
        <v>#DIV/0!</v>
      </c>
      <c r="AB134" s="84" t="e">
        <f t="shared" si="85"/>
        <v>#DIV/0!</v>
      </c>
      <c r="AC134" s="84" t="e">
        <f t="shared" si="85"/>
        <v>#DIV/0!</v>
      </c>
    </row>
    <row r="135" spans="2:29" x14ac:dyDescent="0.25">
      <c r="B135" t="s">
        <v>297</v>
      </c>
      <c r="C135" t="s">
        <v>262</v>
      </c>
      <c r="D135" s="84" t="e">
        <f>D127-D134</f>
        <v>#DIV/0!</v>
      </c>
      <c r="E135" t="s">
        <v>83</v>
      </c>
      <c r="F135" s="84" t="e">
        <f>F127-F134</f>
        <v>#DIV/0!</v>
      </c>
      <c r="G135" s="84" t="e">
        <f>G127-G134</f>
        <v>#DIV/0!</v>
      </c>
      <c r="H135" s="84" t="e">
        <f t="shared" ref="H135:AC135" si="86">H127-H134</f>
        <v>#DIV/0!</v>
      </c>
      <c r="I135" s="84" t="e">
        <f t="shared" si="86"/>
        <v>#DIV/0!</v>
      </c>
      <c r="J135" s="84" t="e">
        <f t="shared" si="86"/>
        <v>#DIV/0!</v>
      </c>
      <c r="K135" s="84" t="e">
        <f t="shared" si="86"/>
        <v>#DIV/0!</v>
      </c>
      <c r="L135" s="84" t="e">
        <f t="shared" si="86"/>
        <v>#DIV/0!</v>
      </c>
      <c r="M135" s="84" t="e">
        <f t="shared" si="86"/>
        <v>#DIV/0!</v>
      </c>
      <c r="N135" s="84" t="e">
        <f t="shared" si="86"/>
        <v>#DIV/0!</v>
      </c>
      <c r="O135" s="84" t="e">
        <f t="shared" si="86"/>
        <v>#DIV/0!</v>
      </c>
      <c r="P135" s="84" t="e">
        <f t="shared" si="86"/>
        <v>#DIV/0!</v>
      </c>
      <c r="Q135" s="84" t="e">
        <f t="shared" si="86"/>
        <v>#DIV/0!</v>
      </c>
      <c r="R135" s="84" t="e">
        <f t="shared" si="86"/>
        <v>#DIV/0!</v>
      </c>
      <c r="S135" s="84" t="e">
        <f t="shared" si="86"/>
        <v>#DIV/0!</v>
      </c>
      <c r="T135" s="84" t="e">
        <f t="shared" si="86"/>
        <v>#DIV/0!</v>
      </c>
      <c r="U135" s="84" t="e">
        <f t="shared" si="86"/>
        <v>#DIV/0!</v>
      </c>
      <c r="V135" s="84" t="e">
        <f t="shared" si="86"/>
        <v>#DIV/0!</v>
      </c>
      <c r="W135" s="84" t="e">
        <f t="shared" si="86"/>
        <v>#DIV/0!</v>
      </c>
      <c r="X135" s="84" t="e">
        <f t="shared" si="86"/>
        <v>#DIV/0!</v>
      </c>
      <c r="Y135" s="84" t="e">
        <f t="shared" si="86"/>
        <v>#DIV/0!</v>
      </c>
      <c r="Z135" s="84" t="e">
        <f t="shared" si="86"/>
        <v>#DIV/0!</v>
      </c>
      <c r="AA135" s="84" t="e">
        <f t="shared" si="86"/>
        <v>#DIV/0!</v>
      </c>
      <c r="AB135" s="84" t="e">
        <f t="shared" si="86"/>
        <v>#DIV/0!</v>
      </c>
      <c r="AC135" s="84" t="e">
        <f t="shared" si="86"/>
        <v>#DIV/0!</v>
      </c>
    </row>
    <row r="136" spans="2:29" x14ac:dyDescent="0.25">
      <c r="B136" t="s">
        <v>298</v>
      </c>
      <c r="C136" t="s">
        <v>264</v>
      </c>
      <c r="D136" s="85" t="e">
        <f>D134/D127</f>
        <v>#DIV/0!</v>
      </c>
      <c r="E136" t="s">
        <v>270</v>
      </c>
      <c r="F136" s="85" t="e">
        <f>F134/F127</f>
        <v>#DIV/0!</v>
      </c>
      <c r="G136" s="85" t="e">
        <f>G134/G127</f>
        <v>#DIV/0!</v>
      </c>
      <c r="H136" s="85" t="e">
        <f t="shared" ref="H136:AC136" si="87">H134/H127</f>
        <v>#DIV/0!</v>
      </c>
      <c r="I136" s="85" t="e">
        <f t="shared" si="87"/>
        <v>#DIV/0!</v>
      </c>
      <c r="J136" s="85" t="e">
        <f t="shared" si="87"/>
        <v>#DIV/0!</v>
      </c>
      <c r="K136" s="85" t="e">
        <f t="shared" si="87"/>
        <v>#DIV/0!</v>
      </c>
      <c r="L136" s="85" t="e">
        <f t="shared" si="87"/>
        <v>#DIV/0!</v>
      </c>
      <c r="M136" s="85" t="e">
        <f t="shared" si="87"/>
        <v>#DIV/0!</v>
      </c>
      <c r="N136" s="85" t="e">
        <f t="shared" si="87"/>
        <v>#DIV/0!</v>
      </c>
      <c r="O136" s="85" t="e">
        <f t="shared" si="87"/>
        <v>#DIV/0!</v>
      </c>
      <c r="P136" s="85" t="e">
        <f t="shared" si="87"/>
        <v>#DIV/0!</v>
      </c>
      <c r="Q136" s="85" t="e">
        <f t="shared" si="87"/>
        <v>#DIV/0!</v>
      </c>
      <c r="R136" s="85" t="e">
        <f t="shared" si="87"/>
        <v>#DIV/0!</v>
      </c>
      <c r="S136" s="85" t="e">
        <f t="shared" si="87"/>
        <v>#DIV/0!</v>
      </c>
      <c r="T136" s="85" t="e">
        <f t="shared" si="87"/>
        <v>#DIV/0!</v>
      </c>
      <c r="U136" s="85" t="e">
        <f t="shared" si="87"/>
        <v>#DIV/0!</v>
      </c>
      <c r="V136" s="85" t="e">
        <f t="shared" si="87"/>
        <v>#DIV/0!</v>
      </c>
      <c r="W136" s="85" t="e">
        <f t="shared" si="87"/>
        <v>#DIV/0!</v>
      </c>
      <c r="X136" s="85" t="e">
        <f t="shared" si="87"/>
        <v>#DIV/0!</v>
      </c>
      <c r="Y136" s="85" t="e">
        <f t="shared" si="87"/>
        <v>#DIV/0!</v>
      </c>
      <c r="Z136" s="85" t="e">
        <f t="shared" si="87"/>
        <v>#DIV/0!</v>
      </c>
      <c r="AA136" s="85" t="e">
        <f t="shared" si="87"/>
        <v>#DIV/0!</v>
      </c>
      <c r="AB136" s="85" t="e">
        <f t="shared" si="87"/>
        <v>#DIV/0!</v>
      </c>
      <c r="AC136" s="85" t="e">
        <f t="shared" si="87"/>
        <v>#DIV/0!</v>
      </c>
    </row>
    <row r="137" spans="2:29" x14ac:dyDescent="0.25">
      <c r="B137" t="s">
        <v>299</v>
      </c>
      <c r="C137" t="s">
        <v>269</v>
      </c>
      <c r="D137" s="84" t="e">
        <f>D114</f>
        <v>#DIV/0!</v>
      </c>
      <c r="E137" t="s">
        <v>274</v>
      </c>
      <c r="F137" s="84" t="e">
        <f>F114</f>
        <v>#DIV/0!</v>
      </c>
      <c r="G137" s="84" t="e">
        <f>G114</f>
        <v>#DIV/0!</v>
      </c>
      <c r="H137" s="84" t="e">
        <f t="shared" ref="H137:AC137" si="88">H114</f>
        <v>#DIV/0!</v>
      </c>
      <c r="I137" s="84" t="e">
        <f t="shared" si="88"/>
        <v>#DIV/0!</v>
      </c>
      <c r="J137" s="84" t="e">
        <f t="shared" si="88"/>
        <v>#DIV/0!</v>
      </c>
      <c r="K137" s="84" t="e">
        <f t="shared" si="88"/>
        <v>#DIV/0!</v>
      </c>
      <c r="L137" s="84" t="e">
        <f t="shared" si="88"/>
        <v>#DIV/0!</v>
      </c>
      <c r="M137" s="84" t="e">
        <f t="shared" si="88"/>
        <v>#DIV/0!</v>
      </c>
      <c r="N137" s="84" t="e">
        <f t="shared" si="88"/>
        <v>#DIV/0!</v>
      </c>
      <c r="O137" s="84" t="e">
        <f t="shared" si="88"/>
        <v>#DIV/0!</v>
      </c>
      <c r="P137" s="84" t="e">
        <f t="shared" si="88"/>
        <v>#DIV/0!</v>
      </c>
      <c r="Q137" s="84" t="e">
        <f t="shared" si="88"/>
        <v>#DIV/0!</v>
      </c>
      <c r="R137" s="84" t="e">
        <f t="shared" si="88"/>
        <v>#DIV/0!</v>
      </c>
      <c r="S137" s="84" t="e">
        <f t="shared" si="88"/>
        <v>#DIV/0!</v>
      </c>
      <c r="T137" s="84" t="e">
        <f t="shared" si="88"/>
        <v>#DIV/0!</v>
      </c>
      <c r="U137" s="84" t="e">
        <f t="shared" si="88"/>
        <v>#DIV/0!</v>
      </c>
      <c r="V137" s="84" t="e">
        <f t="shared" si="88"/>
        <v>#DIV/0!</v>
      </c>
      <c r="W137" s="84" t="e">
        <f t="shared" si="88"/>
        <v>#DIV/0!</v>
      </c>
      <c r="X137" s="84" t="e">
        <f t="shared" si="88"/>
        <v>#DIV/0!</v>
      </c>
      <c r="Y137" s="84" t="e">
        <f t="shared" si="88"/>
        <v>#DIV/0!</v>
      </c>
      <c r="Z137" s="84" t="e">
        <f t="shared" si="88"/>
        <v>#DIV/0!</v>
      </c>
      <c r="AA137" s="84" t="e">
        <f t="shared" si="88"/>
        <v>#DIV/0!</v>
      </c>
      <c r="AB137" s="84" t="e">
        <f t="shared" si="88"/>
        <v>#DIV/0!</v>
      </c>
      <c r="AC137" s="84" t="e">
        <f t="shared" si="88"/>
        <v>#DIV/0!</v>
      </c>
    </row>
    <row r="138" spans="2:29" x14ac:dyDescent="0.25">
      <c r="B138" t="s">
        <v>300</v>
      </c>
      <c r="C138" t="s">
        <v>271</v>
      </c>
      <c r="D138" s="84" t="e">
        <f>D128*D134*1.73/1000</f>
        <v>#DIV/0!</v>
      </c>
      <c r="E138" t="s">
        <v>274</v>
      </c>
      <c r="F138" s="84" t="e">
        <f>F128*F134*1.73/1000</f>
        <v>#DIV/0!</v>
      </c>
      <c r="G138" s="84" t="e">
        <f>G128*G134*1.73/1000</f>
        <v>#DIV/0!</v>
      </c>
      <c r="H138" s="84" t="e">
        <f t="shared" ref="H138:AC138" si="89">H128*H134*1.73/1000</f>
        <v>#DIV/0!</v>
      </c>
      <c r="I138" s="84" t="e">
        <f t="shared" si="89"/>
        <v>#DIV/0!</v>
      </c>
      <c r="J138" s="84" t="e">
        <f t="shared" si="89"/>
        <v>#DIV/0!</v>
      </c>
      <c r="K138" s="84" t="e">
        <f t="shared" si="89"/>
        <v>#DIV/0!</v>
      </c>
      <c r="L138" s="84" t="e">
        <f t="shared" si="89"/>
        <v>#DIV/0!</v>
      </c>
      <c r="M138" s="84" t="e">
        <f t="shared" si="89"/>
        <v>#DIV/0!</v>
      </c>
      <c r="N138" s="84" t="e">
        <f t="shared" si="89"/>
        <v>#DIV/0!</v>
      </c>
      <c r="O138" s="84" t="e">
        <f t="shared" si="89"/>
        <v>#DIV/0!</v>
      </c>
      <c r="P138" s="84" t="e">
        <f t="shared" si="89"/>
        <v>#DIV/0!</v>
      </c>
      <c r="Q138" s="84" t="e">
        <f t="shared" si="89"/>
        <v>#DIV/0!</v>
      </c>
      <c r="R138" s="84" t="e">
        <f t="shared" si="89"/>
        <v>#DIV/0!</v>
      </c>
      <c r="S138" s="84" t="e">
        <f t="shared" si="89"/>
        <v>#DIV/0!</v>
      </c>
      <c r="T138" s="84" t="e">
        <f t="shared" si="89"/>
        <v>#DIV/0!</v>
      </c>
      <c r="U138" s="84" t="e">
        <f t="shared" si="89"/>
        <v>#DIV/0!</v>
      </c>
      <c r="V138" s="84" t="e">
        <f t="shared" si="89"/>
        <v>#DIV/0!</v>
      </c>
      <c r="W138" s="84" t="e">
        <f t="shared" si="89"/>
        <v>#DIV/0!</v>
      </c>
      <c r="X138" s="84" t="e">
        <f t="shared" si="89"/>
        <v>#DIV/0!</v>
      </c>
      <c r="Y138" s="84" t="e">
        <f t="shared" si="89"/>
        <v>#DIV/0!</v>
      </c>
      <c r="Z138" s="84" t="e">
        <f t="shared" si="89"/>
        <v>#DIV/0!</v>
      </c>
      <c r="AA138" s="84" t="e">
        <f t="shared" si="89"/>
        <v>#DIV/0!</v>
      </c>
      <c r="AB138" s="84" t="e">
        <f t="shared" si="89"/>
        <v>#DIV/0!</v>
      </c>
      <c r="AC138" s="84" t="e">
        <f t="shared" si="89"/>
        <v>#DIV/0!</v>
      </c>
    </row>
    <row r="139" spans="2:29" x14ac:dyDescent="0.25">
      <c r="B139" t="s">
        <v>300</v>
      </c>
      <c r="C139" t="s">
        <v>273</v>
      </c>
      <c r="D139" s="85" t="e">
        <f>D138/D129</f>
        <v>#DIV/0!</v>
      </c>
      <c r="E139" t="s">
        <v>270</v>
      </c>
      <c r="F139" s="85" t="e">
        <f>F138/F129</f>
        <v>#DIV/0!</v>
      </c>
      <c r="G139" s="85" t="e">
        <f>G138/G129</f>
        <v>#DIV/0!</v>
      </c>
      <c r="H139" s="85" t="e">
        <f t="shared" ref="H139:AC139" si="90">H138/H129</f>
        <v>#DIV/0!</v>
      </c>
      <c r="I139" s="85" t="e">
        <f t="shared" si="90"/>
        <v>#DIV/0!</v>
      </c>
      <c r="J139" s="85" t="e">
        <f t="shared" si="90"/>
        <v>#DIV/0!</v>
      </c>
      <c r="K139" s="85" t="e">
        <f t="shared" si="90"/>
        <v>#DIV/0!</v>
      </c>
      <c r="L139" s="85" t="e">
        <f t="shared" si="90"/>
        <v>#DIV/0!</v>
      </c>
      <c r="M139" s="85" t="e">
        <f t="shared" si="90"/>
        <v>#DIV/0!</v>
      </c>
      <c r="N139" s="85" t="e">
        <f t="shared" si="90"/>
        <v>#DIV/0!</v>
      </c>
      <c r="O139" s="85" t="e">
        <f t="shared" si="90"/>
        <v>#DIV/0!</v>
      </c>
      <c r="P139" s="85" t="e">
        <f t="shared" si="90"/>
        <v>#DIV/0!</v>
      </c>
      <c r="Q139" s="85" t="e">
        <f t="shared" si="90"/>
        <v>#DIV/0!</v>
      </c>
      <c r="R139" s="85" t="e">
        <f t="shared" si="90"/>
        <v>#DIV/0!</v>
      </c>
      <c r="S139" s="85" t="e">
        <f t="shared" si="90"/>
        <v>#DIV/0!</v>
      </c>
      <c r="T139" s="85" t="e">
        <f t="shared" si="90"/>
        <v>#DIV/0!</v>
      </c>
      <c r="U139" s="85" t="e">
        <f t="shared" si="90"/>
        <v>#DIV/0!</v>
      </c>
      <c r="V139" s="85" t="e">
        <f t="shared" si="90"/>
        <v>#DIV/0!</v>
      </c>
      <c r="W139" s="85" t="e">
        <f t="shared" si="90"/>
        <v>#DIV/0!</v>
      </c>
      <c r="X139" s="85" t="e">
        <f t="shared" si="90"/>
        <v>#DIV/0!</v>
      </c>
      <c r="Y139" s="85" t="e">
        <f t="shared" si="90"/>
        <v>#DIV/0!</v>
      </c>
      <c r="Z139" s="85" t="e">
        <f t="shared" si="90"/>
        <v>#DIV/0!</v>
      </c>
      <c r="AA139" s="85" t="e">
        <f t="shared" si="90"/>
        <v>#DIV/0!</v>
      </c>
      <c r="AB139" s="85" t="e">
        <f t="shared" si="90"/>
        <v>#DIV/0!</v>
      </c>
      <c r="AC139" s="85" t="e">
        <f t="shared" si="90"/>
        <v>#DIV/0!</v>
      </c>
    </row>
    <row r="140" spans="2:29" ht="18" x14ac:dyDescent="0.35">
      <c r="B140" t="s">
        <v>301</v>
      </c>
      <c r="C140" t="s">
        <v>302</v>
      </c>
      <c r="D140" s="36" t="e">
        <f>D137/D129</f>
        <v>#DIV/0!</v>
      </c>
      <c r="E140" t="s">
        <v>270</v>
      </c>
      <c r="F140" s="36" t="e">
        <f>F137/F129</f>
        <v>#DIV/0!</v>
      </c>
      <c r="G140" s="36" t="e">
        <f>G137/G129</f>
        <v>#DIV/0!</v>
      </c>
      <c r="H140" s="36" t="e">
        <f t="shared" ref="H140:AC140" si="91">H137/H129</f>
        <v>#DIV/0!</v>
      </c>
      <c r="I140" s="36" t="e">
        <f t="shared" si="91"/>
        <v>#DIV/0!</v>
      </c>
      <c r="J140" s="36" t="e">
        <f t="shared" si="91"/>
        <v>#DIV/0!</v>
      </c>
      <c r="K140" s="36" t="e">
        <f t="shared" si="91"/>
        <v>#DIV/0!</v>
      </c>
      <c r="L140" s="36" t="e">
        <f t="shared" si="91"/>
        <v>#DIV/0!</v>
      </c>
      <c r="M140" s="36" t="e">
        <f t="shared" si="91"/>
        <v>#DIV/0!</v>
      </c>
      <c r="N140" s="36" t="e">
        <f t="shared" si="91"/>
        <v>#DIV/0!</v>
      </c>
      <c r="O140" s="36" t="e">
        <f t="shared" si="91"/>
        <v>#DIV/0!</v>
      </c>
      <c r="P140" s="36" t="e">
        <f t="shared" si="91"/>
        <v>#DIV/0!</v>
      </c>
      <c r="Q140" s="36" t="e">
        <f t="shared" si="91"/>
        <v>#DIV/0!</v>
      </c>
      <c r="R140" s="36" t="e">
        <f t="shared" si="91"/>
        <v>#DIV/0!</v>
      </c>
      <c r="S140" s="36" t="e">
        <f t="shared" si="91"/>
        <v>#DIV/0!</v>
      </c>
      <c r="T140" s="36" t="e">
        <f t="shared" si="91"/>
        <v>#DIV/0!</v>
      </c>
      <c r="U140" s="36" t="e">
        <f t="shared" si="91"/>
        <v>#DIV/0!</v>
      </c>
      <c r="V140" s="36" t="e">
        <f t="shared" si="91"/>
        <v>#DIV/0!</v>
      </c>
      <c r="W140" s="36" t="e">
        <f t="shared" si="91"/>
        <v>#DIV/0!</v>
      </c>
      <c r="X140" s="36" t="e">
        <f t="shared" si="91"/>
        <v>#DIV/0!</v>
      </c>
      <c r="Y140" s="36" t="e">
        <f t="shared" si="91"/>
        <v>#DIV/0!</v>
      </c>
      <c r="Z140" s="36" t="e">
        <f t="shared" si="91"/>
        <v>#DIV/0!</v>
      </c>
      <c r="AA140" s="36" t="e">
        <f t="shared" si="91"/>
        <v>#DIV/0!</v>
      </c>
      <c r="AB140" s="36" t="e">
        <f t="shared" si="91"/>
        <v>#DIV/0!</v>
      </c>
      <c r="AC140" s="36" t="e">
        <f t="shared" si="91"/>
        <v>#DIV/0!</v>
      </c>
    </row>
    <row r="142" spans="2:29" x14ac:dyDescent="0.25">
      <c r="B142" s="33" t="s">
        <v>303</v>
      </c>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row>
    <row r="143" spans="2:29" ht="18" x14ac:dyDescent="0.35">
      <c r="B143" t="s">
        <v>102</v>
      </c>
      <c r="C143" t="s">
        <v>304</v>
      </c>
      <c r="D143" s="87">
        <f>Inputs!$J$9</f>
        <v>0</v>
      </c>
      <c r="E143" t="s">
        <v>83</v>
      </c>
      <c r="F143" s="87">
        <f>Inputs!$J$9</f>
        <v>0</v>
      </c>
      <c r="G143" s="87">
        <f>Inputs!$J$9</f>
        <v>0</v>
      </c>
      <c r="H143" s="87">
        <f>Inputs!$J$9</f>
        <v>0</v>
      </c>
      <c r="I143" s="87">
        <f>Inputs!$J$9</f>
        <v>0</v>
      </c>
      <c r="J143" s="87">
        <f>Inputs!$J$9</f>
        <v>0</v>
      </c>
      <c r="K143" s="87">
        <f>Inputs!$J$9</f>
        <v>0</v>
      </c>
      <c r="L143" s="87">
        <f>Inputs!$J$9</f>
        <v>0</v>
      </c>
      <c r="M143" s="87">
        <f>Inputs!$J$9</f>
        <v>0</v>
      </c>
      <c r="N143" s="87">
        <f>Inputs!$J$9</f>
        <v>0</v>
      </c>
      <c r="O143" s="87">
        <f>Inputs!$J$9</f>
        <v>0</v>
      </c>
      <c r="P143" s="87">
        <f>Inputs!$J$9</f>
        <v>0</v>
      </c>
      <c r="Q143" s="87">
        <f>Inputs!$J$9</f>
        <v>0</v>
      </c>
      <c r="R143" s="87">
        <f>Inputs!$J$9</f>
        <v>0</v>
      </c>
      <c r="S143" s="87">
        <f>Inputs!$J$9</f>
        <v>0</v>
      </c>
      <c r="T143" s="87">
        <f>Inputs!$J$9</f>
        <v>0</v>
      </c>
      <c r="U143" s="87">
        <f>Inputs!$J$9</f>
        <v>0</v>
      </c>
      <c r="V143" s="87">
        <f>Inputs!$J$9</f>
        <v>0</v>
      </c>
      <c r="W143" s="87">
        <f>Inputs!$J$9</f>
        <v>0</v>
      </c>
      <c r="X143" s="87">
        <f>Inputs!$J$9</f>
        <v>0</v>
      </c>
      <c r="Y143" s="87">
        <f>Inputs!$J$9</f>
        <v>0</v>
      </c>
      <c r="Z143" s="87">
        <f>Inputs!$J$9</f>
        <v>0</v>
      </c>
      <c r="AA143" s="87">
        <f>Inputs!$J$9</f>
        <v>0</v>
      </c>
      <c r="AB143" s="87">
        <f>Inputs!$J$9</f>
        <v>0</v>
      </c>
      <c r="AC143" s="87">
        <f>Inputs!$J$9</f>
        <v>0</v>
      </c>
    </row>
    <row r="144" spans="2:29" x14ac:dyDescent="0.25">
      <c r="B144" t="s">
        <v>291</v>
      </c>
      <c r="C144" t="s">
        <v>250</v>
      </c>
      <c r="D144" s="84" t="e">
        <f>D150*1000/D143/1.73</f>
        <v>#DIV/0!</v>
      </c>
      <c r="E144" t="s">
        <v>113</v>
      </c>
      <c r="F144" s="84" t="e">
        <f>F150*1000/F143/1.73</f>
        <v>#DIV/0!</v>
      </c>
      <c r="G144" s="84" t="e">
        <f>G150*1000/G143/1.73</f>
        <v>#DIV/0!</v>
      </c>
      <c r="H144" s="84" t="e">
        <f t="shared" ref="H144:AC144" si="92">H150*1000/H143/1.73</f>
        <v>#DIV/0!</v>
      </c>
      <c r="I144" s="84" t="e">
        <f t="shared" si="92"/>
        <v>#DIV/0!</v>
      </c>
      <c r="J144" s="84" t="e">
        <f t="shared" si="92"/>
        <v>#DIV/0!</v>
      </c>
      <c r="K144" s="84" t="e">
        <f t="shared" si="92"/>
        <v>#DIV/0!</v>
      </c>
      <c r="L144" s="84" t="e">
        <f t="shared" si="92"/>
        <v>#DIV/0!</v>
      </c>
      <c r="M144" s="84" t="e">
        <f t="shared" si="92"/>
        <v>#DIV/0!</v>
      </c>
      <c r="N144" s="84" t="e">
        <f t="shared" si="92"/>
        <v>#DIV/0!</v>
      </c>
      <c r="O144" s="84" t="e">
        <f t="shared" si="92"/>
        <v>#DIV/0!</v>
      </c>
      <c r="P144" s="84" t="e">
        <f t="shared" si="92"/>
        <v>#DIV/0!</v>
      </c>
      <c r="Q144" s="84" t="e">
        <f t="shared" si="92"/>
        <v>#DIV/0!</v>
      </c>
      <c r="R144" s="84" t="e">
        <f t="shared" si="92"/>
        <v>#DIV/0!</v>
      </c>
      <c r="S144" s="84" t="e">
        <f t="shared" si="92"/>
        <v>#DIV/0!</v>
      </c>
      <c r="T144" s="84" t="e">
        <f t="shared" si="92"/>
        <v>#DIV/0!</v>
      </c>
      <c r="U144" s="84" t="e">
        <f t="shared" si="92"/>
        <v>#DIV/0!</v>
      </c>
      <c r="V144" s="84" t="e">
        <f t="shared" si="92"/>
        <v>#DIV/0!</v>
      </c>
      <c r="W144" s="84" t="e">
        <f t="shared" si="92"/>
        <v>#DIV/0!</v>
      </c>
      <c r="X144" s="84" t="e">
        <f t="shared" si="92"/>
        <v>#DIV/0!</v>
      </c>
      <c r="Y144" s="84" t="e">
        <f t="shared" si="92"/>
        <v>#DIV/0!</v>
      </c>
      <c r="Z144" s="84" t="e">
        <f t="shared" si="92"/>
        <v>#DIV/0!</v>
      </c>
      <c r="AA144" s="84" t="e">
        <f t="shared" si="92"/>
        <v>#DIV/0!</v>
      </c>
      <c r="AB144" s="84" t="e">
        <f t="shared" si="92"/>
        <v>#DIV/0!</v>
      </c>
      <c r="AC144" s="84" t="e">
        <f t="shared" si="92"/>
        <v>#DIV/0!</v>
      </c>
    </row>
    <row r="145" spans="2:29" x14ac:dyDescent="0.25">
      <c r="B145" t="s">
        <v>292</v>
      </c>
      <c r="C145" t="s">
        <v>251</v>
      </c>
      <c r="D145" s="84" t="e">
        <f>D150/D146</f>
        <v>#DIV/0!</v>
      </c>
      <c r="E145" t="s">
        <v>274</v>
      </c>
      <c r="F145" s="84" t="e">
        <f>F150/F146</f>
        <v>#DIV/0!</v>
      </c>
      <c r="G145" s="84" t="e">
        <f>G150/G146</f>
        <v>#DIV/0!</v>
      </c>
      <c r="H145" s="84" t="e">
        <f t="shared" ref="H145:AC145" si="93">H150/H146</f>
        <v>#DIV/0!</v>
      </c>
      <c r="I145" s="84" t="e">
        <f t="shared" si="93"/>
        <v>#DIV/0!</v>
      </c>
      <c r="J145" s="84" t="e">
        <f t="shared" si="93"/>
        <v>#DIV/0!</v>
      </c>
      <c r="K145" s="84" t="e">
        <f t="shared" si="93"/>
        <v>#DIV/0!</v>
      </c>
      <c r="L145" s="84" t="e">
        <f t="shared" si="93"/>
        <v>#DIV/0!</v>
      </c>
      <c r="M145" s="84" t="e">
        <f t="shared" si="93"/>
        <v>#DIV/0!</v>
      </c>
      <c r="N145" s="84" t="e">
        <f t="shared" si="93"/>
        <v>#DIV/0!</v>
      </c>
      <c r="O145" s="84" t="e">
        <f t="shared" si="93"/>
        <v>#DIV/0!</v>
      </c>
      <c r="P145" s="84" t="e">
        <f t="shared" si="93"/>
        <v>#DIV/0!</v>
      </c>
      <c r="Q145" s="84" t="e">
        <f t="shared" si="93"/>
        <v>#DIV/0!</v>
      </c>
      <c r="R145" s="84" t="e">
        <f t="shared" si="93"/>
        <v>#DIV/0!</v>
      </c>
      <c r="S145" s="84" t="e">
        <f t="shared" si="93"/>
        <v>#DIV/0!</v>
      </c>
      <c r="T145" s="84" t="e">
        <f t="shared" si="93"/>
        <v>#DIV/0!</v>
      </c>
      <c r="U145" s="84" t="e">
        <f t="shared" si="93"/>
        <v>#DIV/0!</v>
      </c>
      <c r="V145" s="84" t="e">
        <f t="shared" si="93"/>
        <v>#DIV/0!</v>
      </c>
      <c r="W145" s="84" t="e">
        <f t="shared" si="93"/>
        <v>#DIV/0!</v>
      </c>
      <c r="X145" s="84" t="e">
        <f t="shared" si="93"/>
        <v>#DIV/0!</v>
      </c>
      <c r="Y145" s="84" t="e">
        <f t="shared" si="93"/>
        <v>#DIV/0!</v>
      </c>
      <c r="Z145" s="84" t="e">
        <f t="shared" si="93"/>
        <v>#DIV/0!</v>
      </c>
      <c r="AA145" s="84" t="e">
        <f t="shared" si="93"/>
        <v>#DIV/0!</v>
      </c>
      <c r="AB145" s="84" t="e">
        <f t="shared" si="93"/>
        <v>#DIV/0!</v>
      </c>
      <c r="AC145" s="84" t="e">
        <f t="shared" si="93"/>
        <v>#DIV/0!</v>
      </c>
    </row>
    <row r="146" spans="2:29" x14ac:dyDescent="0.25">
      <c r="B146" t="s">
        <v>106</v>
      </c>
      <c r="C146" t="s">
        <v>255</v>
      </c>
      <c r="D146" s="85">
        <f>D216</f>
        <v>0</v>
      </c>
      <c r="E146" t="s">
        <v>270</v>
      </c>
      <c r="F146" s="85">
        <f>F216</f>
        <v>0</v>
      </c>
      <c r="G146" s="85">
        <f>G216</f>
        <v>0</v>
      </c>
      <c r="H146" s="85">
        <f t="shared" ref="H146:AC146" si="94">H216</f>
        <v>0</v>
      </c>
      <c r="I146" s="85">
        <f t="shared" si="94"/>
        <v>0</v>
      </c>
      <c r="J146" s="85">
        <f t="shared" si="94"/>
        <v>0</v>
      </c>
      <c r="K146" s="85">
        <f t="shared" si="94"/>
        <v>0</v>
      </c>
      <c r="L146" s="85">
        <f t="shared" si="94"/>
        <v>0</v>
      </c>
      <c r="M146" s="85">
        <f t="shared" si="94"/>
        <v>0</v>
      </c>
      <c r="N146" s="85">
        <f t="shared" si="94"/>
        <v>0</v>
      </c>
      <c r="O146" s="85">
        <f t="shared" si="94"/>
        <v>0</v>
      </c>
      <c r="P146" s="85">
        <f t="shared" si="94"/>
        <v>0</v>
      </c>
      <c r="Q146" s="85">
        <f t="shared" si="94"/>
        <v>0</v>
      </c>
      <c r="R146" s="85">
        <f t="shared" si="94"/>
        <v>0</v>
      </c>
      <c r="S146" s="85">
        <f t="shared" si="94"/>
        <v>0</v>
      </c>
      <c r="T146" s="85">
        <f t="shared" si="94"/>
        <v>0</v>
      </c>
      <c r="U146" s="85">
        <f t="shared" si="94"/>
        <v>0</v>
      </c>
      <c r="V146" s="85">
        <f t="shared" si="94"/>
        <v>0</v>
      </c>
      <c r="W146" s="85">
        <f t="shared" si="94"/>
        <v>0</v>
      </c>
      <c r="X146" s="85">
        <f t="shared" si="94"/>
        <v>0</v>
      </c>
      <c r="Y146" s="85">
        <f t="shared" si="94"/>
        <v>0</v>
      </c>
      <c r="Z146" s="85">
        <f t="shared" si="94"/>
        <v>0</v>
      </c>
      <c r="AA146" s="85">
        <f t="shared" si="94"/>
        <v>0</v>
      </c>
      <c r="AB146" s="85">
        <f t="shared" si="94"/>
        <v>0</v>
      </c>
      <c r="AC146" s="85">
        <f t="shared" si="94"/>
        <v>0</v>
      </c>
    </row>
    <row r="147" spans="2:29" x14ac:dyDescent="0.25">
      <c r="B147" t="s">
        <v>305</v>
      </c>
      <c r="C147" t="s">
        <v>257</v>
      </c>
      <c r="D147" s="85">
        <f>1-D146</f>
        <v>1</v>
      </c>
      <c r="E147" t="s">
        <v>270</v>
      </c>
      <c r="F147" s="85">
        <f>1-F146</f>
        <v>1</v>
      </c>
      <c r="G147" s="85">
        <f>1-G146</f>
        <v>1</v>
      </c>
      <c r="H147" s="85">
        <f t="shared" ref="H147:AC147" si="95">1-H146</f>
        <v>1</v>
      </c>
      <c r="I147" s="85">
        <f t="shared" si="95"/>
        <v>1</v>
      </c>
      <c r="J147" s="85">
        <f t="shared" si="95"/>
        <v>1</v>
      </c>
      <c r="K147" s="85">
        <f t="shared" si="95"/>
        <v>1</v>
      </c>
      <c r="L147" s="85">
        <f t="shared" si="95"/>
        <v>1</v>
      </c>
      <c r="M147" s="85">
        <f t="shared" si="95"/>
        <v>1</v>
      </c>
      <c r="N147" s="85">
        <f t="shared" si="95"/>
        <v>1</v>
      </c>
      <c r="O147" s="85">
        <f t="shared" si="95"/>
        <v>1</v>
      </c>
      <c r="P147" s="85">
        <f t="shared" si="95"/>
        <v>1</v>
      </c>
      <c r="Q147" s="85">
        <f t="shared" si="95"/>
        <v>1</v>
      </c>
      <c r="R147" s="85">
        <f t="shared" si="95"/>
        <v>1</v>
      </c>
      <c r="S147" s="85">
        <f t="shared" si="95"/>
        <v>1</v>
      </c>
      <c r="T147" s="85">
        <f t="shared" si="95"/>
        <v>1</v>
      </c>
      <c r="U147" s="85">
        <f t="shared" si="95"/>
        <v>1</v>
      </c>
      <c r="V147" s="85">
        <f t="shared" si="95"/>
        <v>1</v>
      </c>
      <c r="W147" s="85">
        <f t="shared" si="95"/>
        <v>1</v>
      </c>
      <c r="X147" s="85">
        <f t="shared" si="95"/>
        <v>1</v>
      </c>
      <c r="Y147" s="85">
        <f t="shared" si="95"/>
        <v>1</v>
      </c>
      <c r="Z147" s="85">
        <f t="shared" si="95"/>
        <v>1</v>
      </c>
      <c r="AA147" s="85">
        <f t="shared" si="95"/>
        <v>1</v>
      </c>
      <c r="AB147" s="85">
        <f t="shared" si="95"/>
        <v>1</v>
      </c>
      <c r="AC147" s="85">
        <f t="shared" si="95"/>
        <v>1</v>
      </c>
    </row>
    <row r="148" spans="2:29" x14ac:dyDescent="0.25">
      <c r="B148" t="s">
        <v>306</v>
      </c>
      <c r="C148" t="s">
        <v>259</v>
      </c>
      <c r="D148" s="84" t="e">
        <f>D143/D149</f>
        <v>#DIV/0!</v>
      </c>
      <c r="F148" s="84" t="e">
        <f>F143/F149</f>
        <v>#DIV/0!</v>
      </c>
      <c r="G148" s="84" t="e">
        <f>G143/G149</f>
        <v>#DIV/0!</v>
      </c>
      <c r="H148" s="84" t="e">
        <f t="shared" ref="H148:AC148" si="96">H143/H149</f>
        <v>#DIV/0!</v>
      </c>
      <c r="I148" s="84" t="e">
        <f t="shared" si="96"/>
        <v>#DIV/0!</v>
      </c>
      <c r="J148" s="84" t="e">
        <f t="shared" si="96"/>
        <v>#DIV/0!</v>
      </c>
      <c r="K148" s="84" t="e">
        <f t="shared" si="96"/>
        <v>#DIV/0!</v>
      </c>
      <c r="L148" s="84" t="e">
        <f t="shared" si="96"/>
        <v>#DIV/0!</v>
      </c>
      <c r="M148" s="84" t="e">
        <f t="shared" si="96"/>
        <v>#DIV/0!</v>
      </c>
      <c r="N148" s="84" t="e">
        <f t="shared" si="96"/>
        <v>#DIV/0!</v>
      </c>
      <c r="O148" s="84" t="e">
        <f t="shared" si="96"/>
        <v>#DIV/0!</v>
      </c>
      <c r="P148" s="84" t="e">
        <f t="shared" si="96"/>
        <v>#DIV/0!</v>
      </c>
      <c r="Q148" s="84" t="e">
        <f t="shared" si="96"/>
        <v>#DIV/0!</v>
      </c>
      <c r="R148" s="84" t="e">
        <f t="shared" si="96"/>
        <v>#DIV/0!</v>
      </c>
      <c r="S148" s="84" t="e">
        <f t="shared" si="96"/>
        <v>#DIV/0!</v>
      </c>
      <c r="T148" s="84" t="e">
        <f t="shared" si="96"/>
        <v>#DIV/0!</v>
      </c>
      <c r="U148" s="84" t="e">
        <f t="shared" si="96"/>
        <v>#DIV/0!</v>
      </c>
      <c r="V148" s="84" t="e">
        <f t="shared" si="96"/>
        <v>#DIV/0!</v>
      </c>
      <c r="W148" s="84" t="e">
        <f t="shared" si="96"/>
        <v>#DIV/0!</v>
      </c>
      <c r="X148" s="84" t="e">
        <f t="shared" si="96"/>
        <v>#DIV/0!</v>
      </c>
      <c r="Y148" s="84" t="e">
        <f t="shared" si="96"/>
        <v>#DIV/0!</v>
      </c>
      <c r="Z148" s="84" t="e">
        <f t="shared" si="96"/>
        <v>#DIV/0!</v>
      </c>
      <c r="AA148" s="84" t="e">
        <f t="shared" si="96"/>
        <v>#DIV/0!</v>
      </c>
      <c r="AB148" s="84" t="e">
        <f t="shared" si="96"/>
        <v>#DIV/0!</v>
      </c>
      <c r="AC148" s="84" t="e">
        <f t="shared" si="96"/>
        <v>#DIV/0!</v>
      </c>
    </row>
    <row r="149" spans="2:29" x14ac:dyDescent="0.25">
      <c r="B149" t="s">
        <v>307</v>
      </c>
      <c r="C149" t="s">
        <v>262</v>
      </c>
      <c r="D149" s="84">
        <f>D127</f>
        <v>0</v>
      </c>
      <c r="E149" t="s">
        <v>83</v>
      </c>
      <c r="F149" s="84">
        <f>F127</f>
        <v>0</v>
      </c>
      <c r="G149" s="84">
        <f>G127</f>
        <v>0</v>
      </c>
      <c r="H149" s="84">
        <f t="shared" ref="H149:AC149" si="97">H127</f>
        <v>0</v>
      </c>
      <c r="I149" s="84">
        <f t="shared" si="97"/>
        <v>0</v>
      </c>
      <c r="J149" s="84">
        <f t="shared" si="97"/>
        <v>0</v>
      </c>
      <c r="K149" s="84">
        <f t="shared" si="97"/>
        <v>0</v>
      </c>
      <c r="L149" s="84">
        <f t="shared" si="97"/>
        <v>0</v>
      </c>
      <c r="M149" s="84">
        <f t="shared" si="97"/>
        <v>0</v>
      </c>
      <c r="N149" s="84">
        <f t="shared" si="97"/>
        <v>0</v>
      </c>
      <c r="O149" s="84">
        <f t="shared" si="97"/>
        <v>0</v>
      </c>
      <c r="P149" s="84">
        <f t="shared" si="97"/>
        <v>0</v>
      </c>
      <c r="Q149" s="84">
        <f t="shared" si="97"/>
        <v>0</v>
      </c>
      <c r="R149" s="84">
        <f t="shared" si="97"/>
        <v>0</v>
      </c>
      <c r="S149" s="84">
        <f t="shared" si="97"/>
        <v>0</v>
      </c>
      <c r="T149" s="84">
        <f t="shared" si="97"/>
        <v>0</v>
      </c>
      <c r="U149" s="84">
        <f t="shared" si="97"/>
        <v>0</v>
      </c>
      <c r="V149" s="84">
        <f t="shared" si="97"/>
        <v>0</v>
      </c>
      <c r="W149" s="84">
        <f t="shared" si="97"/>
        <v>0</v>
      </c>
      <c r="X149" s="84">
        <f t="shared" si="97"/>
        <v>0</v>
      </c>
      <c r="Y149" s="84">
        <f t="shared" si="97"/>
        <v>0</v>
      </c>
      <c r="Z149" s="84">
        <f t="shared" si="97"/>
        <v>0</v>
      </c>
      <c r="AA149" s="84">
        <f t="shared" si="97"/>
        <v>0</v>
      </c>
      <c r="AB149" s="84">
        <f t="shared" si="97"/>
        <v>0</v>
      </c>
      <c r="AC149" s="84">
        <f t="shared" si="97"/>
        <v>0</v>
      </c>
    </row>
    <row r="150" spans="2:29" x14ac:dyDescent="0.25">
      <c r="B150" t="s">
        <v>299</v>
      </c>
      <c r="C150" t="s">
        <v>260</v>
      </c>
      <c r="D150" s="84" t="e">
        <f>D129</f>
        <v>#DIV/0!</v>
      </c>
      <c r="E150" t="s">
        <v>274</v>
      </c>
      <c r="F150" s="84" t="e">
        <f>F129</f>
        <v>#DIV/0!</v>
      </c>
      <c r="G150" s="84" t="e">
        <f>G129</f>
        <v>#DIV/0!</v>
      </c>
      <c r="H150" s="84" t="e">
        <f t="shared" ref="H150:AC150" si="98">H129</f>
        <v>#DIV/0!</v>
      </c>
      <c r="I150" s="84" t="e">
        <f t="shared" si="98"/>
        <v>#DIV/0!</v>
      </c>
      <c r="J150" s="84" t="e">
        <f t="shared" si="98"/>
        <v>#DIV/0!</v>
      </c>
      <c r="K150" s="84" t="e">
        <f t="shared" si="98"/>
        <v>#DIV/0!</v>
      </c>
      <c r="L150" s="84" t="e">
        <f t="shared" si="98"/>
        <v>#DIV/0!</v>
      </c>
      <c r="M150" s="84" t="e">
        <f t="shared" si="98"/>
        <v>#DIV/0!</v>
      </c>
      <c r="N150" s="84" t="e">
        <f t="shared" si="98"/>
        <v>#DIV/0!</v>
      </c>
      <c r="O150" s="84" t="e">
        <f t="shared" si="98"/>
        <v>#DIV/0!</v>
      </c>
      <c r="P150" s="84" t="e">
        <f t="shared" si="98"/>
        <v>#DIV/0!</v>
      </c>
      <c r="Q150" s="84" t="e">
        <f t="shared" si="98"/>
        <v>#DIV/0!</v>
      </c>
      <c r="R150" s="84" t="e">
        <f t="shared" si="98"/>
        <v>#DIV/0!</v>
      </c>
      <c r="S150" s="84" t="e">
        <f t="shared" si="98"/>
        <v>#DIV/0!</v>
      </c>
      <c r="T150" s="84" t="e">
        <f t="shared" si="98"/>
        <v>#DIV/0!</v>
      </c>
      <c r="U150" s="84" t="e">
        <f t="shared" si="98"/>
        <v>#DIV/0!</v>
      </c>
      <c r="V150" s="84" t="e">
        <f t="shared" si="98"/>
        <v>#DIV/0!</v>
      </c>
      <c r="W150" s="84" t="e">
        <f t="shared" si="98"/>
        <v>#DIV/0!</v>
      </c>
      <c r="X150" s="84" t="e">
        <f t="shared" si="98"/>
        <v>#DIV/0!</v>
      </c>
      <c r="Y150" s="84" t="e">
        <f t="shared" si="98"/>
        <v>#DIV/0!</v>
      </c>
      <c r="Z150" s="84" t="e">
        <f t="shared" si="98"/>
        <v>#DIV/0!</v>
      </c>
      <c r="AA150" s="84" t="e">
        <f t="shared" si="98"/>
        <v>#DIV/0!</v>
      </c>
      <c r="AB150" s="84" t="e">
        <f t="shared" si="98"/>
        <v>#DIV/0!</v>
      </c>
      <c r="AC150" s="84" t="e">
        <f t="shared" si="98"/>
        <v>#DIV/0!</v>
      </c>
    </row>
    <row r="151" spans="2:29" x14ac:dyDescent="0.25">
      <c r="B151" t="s">
        <v>300</v>
      </c>
      <c r="C151" t="s">
        <v>262</v>
      </c>
      <c r="D151" s="84" t="e">
        <f>D145-D150</f>
        <v>#DIV/0!</v>
      </c>
      <c r="E151" t="s">
        <v>274</v>
      </c>
      <c r="F151" s="84" t="e">
        <f>F145-F150</f>
        <v>#DIV/0!</v>
      </c>
      <c r="G151" s="84" t="e">
        <f>G145-G150</f>
        <v>#DIV/0!</v>
      </c>
      <c r="H151" s="84" t="e">
        <f t="shared" ref="H151:AC151" si="99">H145-H150</f>
        <v>#DIV/0!</v>
      </c>
      <c r="I151" s="84" t="e">
        <f t="shared" si="99"/>
        <v>#DIV/0!</v>
      </c>
      <c r="J151" s="84" t="e">
        <f t="shared" si="99"/>
        <v>#DIV/0!</v>
      </c>
      <c r="K151" s="84" t="e">
        <f t="shared" si="99"/>
        <v>#DIV/0!</v>
      </c>
      <c r="L151" s="84" t="e">
        <f t="shared" si="99"/>
        <v>#DIV/0!</v>
      </c>
      <c r="M151" s="84" t="e">
        <f t="shared" si="99"/>
        <v>#DIV/0!</v>
      </c>
      <c r="N151" s="84" t="e">
        <f t="shared" si="99"/>
        <v>#DIV/0!</v>
      </c>
      <c r="O151" s="84" t="e">
        <f t="shared" si="99"/>
        <v>#DIV/0!</v>
      </c>
      <c r="P151" s="84" t="e">
        <f t="shared" si="99"/>
        <v>#DIV/0!</v>
      </c>
      <c r="Q151" s="84" t="e">
        <f t="shared" si="99"/>
        <v>#DIV/0!</v>
      </c>
      <c r="R151" s="84" t="e">
        <f t="shared" si="99"/>
        <v>#DIV/0!</v>
      </c>
      <c r="S151" s="84" t="e">
        <f t="shared" si="99"/>
        <v>#DIV/0!</v>
      </c>
      <c r="T151" s="84" t="e">
        <f t="shared" si="99"/>
        <v>#DIV/0!</v>
      </c>
      <c r="U151" s="84" t="e">
        <f t="shared" si="99"/>
        <v>#DIV/0!</v>
      </c>
      <c r="V151" s="84" t="e">
        <f t="shared" si="99"/>
        <v>#DIV/0!</v>
      </c>
      <c r="W151" s="84" t="e">
        <f t="shared" si="99"/>
        <v>#DIV/0!</v>
      </c>
      <c r="X151" s="84" t="e">
        <f t="shared" si="99"/>
        <v>#DIV/0!</v>
      </c>
      <c r="Y151" s="84" t="e">
        <f t="shared" si="99"/>
        <v>#DIV/0!</v>
      </c>
      <c r="Z151" s="84" t="e">
        <f t="shared" si="99"/>
        <v>#DIV/0!</v>
      </c>
      <c r="AA151" s="84" t="e">
        <f t="shared" si="99"/>
        <v>#DIV/0!</v>
      </c>
      <c r="AB151" s="84" t="e">
        <f t="shared" si="99"/>
        <v>#DIV/0!</v>
      </c>
      <c r="AC151" s="84" t="e">
        <f t="shared" si="99"/>
        <v>#DIV/0!</v>
      </c>
    </row>
    <row r="152" spans="2:29" x14ac:dyDescent="0.25">
      <c r="B152" t="s">
        <v>300</v>
      </c>
      <c r="C152" t="s">
        <v>273</v>
      </c>
      <c r="D152" s="85" t="e">
        <f>D151/D145</f>
        <v>#DIV/0!</v>
      </c>
      <c r="E152" t="s">
        <v>270</v>
      </c>
      <c r="F152" s="85" t="e">
        <f>F151/F145</f>
        <v>#DIV/0!</v>
      </c>
      <c r="G152" s="85" t="e">
        <f>G151/G145</f>
        <v>#DIV/0!</v>
      </c>
      <c r="H152" s="85" t="e">
        <f t="shared" ref="H152:AC152" si="100">H151/H145</f>
        <v>#DIV/0!</v>
      </c>
      <c r="I152" s="85" t="e">
        <f t="shared" si="100"/>
        <v>#DIV/0!</v>
      </c>
      <c r="J152" s="85" t="e">
        <f t="shared" si="100"/>
        <v>#DIV/0!</v>
      </c>
      <c r="K152" s="85" t="e">
        <f t="shared" si="100"/>
        <v>#DIV/0!</v>
      </c>
      <c r="L152" s="85" t="e">
        <f t="shared" si="100"/>
        <v>#DIV/0!</v>
      </c>
      <c r="M152" s="85" t="e">
        <f t="shared" si="100"/>
        <v>#DIV/0!</v>
      </c>
      <c r="N152" s="85" t="e">
        <f t="shared" si="100"/>
        <v>#DIV/0!</v>
      </c>
      <c r="O152" s="85" t="e">
        <f t="shared" si="100"/>
        <v>#DIV/0!</v>
      </c>
      <c r="P152" s="85" t="e">
        <f t="shared" si="100"/>
        <v>#DIV/0!</v>
      </c>
      <c r="Q152" s="85" t="e">
        <f t="shared" si="100"/>
        <v>#DIV/0!</v>
      </c>
      <c r="R152" s="85" t="e">
        <f t="shared" si="100"/>
        <v>#DIV/0!</v>
      </c>
      <c r="S152" s="85" t="e">
        <f t="shared" si="100"/>
        <v>#DIV/0!</v>
      </c>
      <c r="T152" s="85" t="e">
        <f t="shared" si="100"/>
        <v>#DIV/0!</v>
      </c>
      <c r="U152" s="85" t="e">
        <f t="shared" si="100"/>
        <v>#DIV/0!</v>
      </c>
      <c r="V152" s="85" t="e">
        <f t="shared" si="100"/>
        <v>#DIV/0!</v>
      </c>
      <c r="W152" s="85" t="e">
        <f t="shared" si="100"/>
        <v>#DIV/0!</v>
      </c>
      <c r="X152" s="85" t="e">
        <f t="shared" si="100"/>
        <v>#DIV/0!</v>
      </c>
      <c r="Y152" s="85" t="e">
        <f t="shared" si="100"/>
        <v>#DIV/0!</v>
      </c>
      <c r="Z152" s="85" t="e">
        <f t="shared" si="100"/>
        <v>#DIV/0!</v>
      </c>
      <c r="AA152" s="85" t="e">
        <f t="shared" si="100"/>
        <v>#DIV/0!</v>
      </c>
      <c r="AB152" s="85" t="e">
        <f t="shared" si="100"/>
        <v>#DIV/0!</v>
      </c>
      <c r="AC152" s="85" t="e">
        <f t="shared" si="100"/>
        <v>#DIV/0!</v>
      </c>
    </row>
    <row r="153" spans="2:29" ht="18" x14ac:dyDescent="0.35">
      <c r="B153" t="s">
        <v>301</v>
      </c>
      <c r="C153" t="s">
        <v>308</v>
      </c>
      <c r="D153" s="36" t="e">
        <f>D150/D145</f>
        <v>#DIV/0!</v>
      </c>
      <c r="E153" t="s">
        <v>270</v>
      </c>
      <c r="F153" s="36" t="e">
        <f>F150/F145</f>
        <v>#DIV/0!</v>
      </c>
      <c r="G153" s="36" t="e">
        <f>G150/G145</f>
        <v>#DIV/0!</v>
      </c>
      <c r="H153" s="36" t="e">
        <f t="shared" ref="H153:AC153" si="101">H150/H145</f>
        <v>#DIV/0!</v>
      </c>
      <c r="I153" s="36" t="e">
        <f t="shared" si="101"/>
        <v>#DIV/0!</v>
      </c>
      <c r="J153" s="36" t="e">
        <f t="shared" si="101"/>
        <v>#DIV/0!</v>
      </c>
      <c r="K153" s="36" t="e">
        <f t="shared" si="101"/>
        <v>#DIV/0!</v>
      </c>
      <c r="L153" s="36" t="e">
        <f t="shared" si="101"/>
        <v>#DIV/0!</v>
      </c>
      <c r="M153" s="36" t="e">
        <f t="shared" si="101"/>
        <v>#DIV/0!</v>
      </c>
      <c r="N153" s="36" t="e">
        <f t="shared" si="101"/>
        <v>#DIV/0!</v>
      </c>
      <c r="O153" s="36" t="e">
        <f t="shared" si="101"/>
        <v>#DIV/0!</v>
      </c>
      <c r="P153" s="36" t="e">
        <f t="shared" si="101"/>
        <v>#DIV/0!</v>
      </c>
      <c r="Q153" s="36" t="e">
        <f t="shared" si="101"/>
        <v>#DIV/0!</v>
      </c>
      <c r="R153" s="36" t="e">
        <f t="shared" si="101"/>
        <v>#DIV/0!</v>
      </c>
      <c r="S153" s="36" t="e">
        <f t="shared" si="101"/>
        <v>#DIV/0!</v>
      </c>
      <c r="T153" s="36" t="e">
        <f t="shared" si="101"/>
        <v>#DIV/0!</v>
      </c>
      <c r="U153" s="36" t="e">
        <f t="shared" si="101"/>
        <v>#DIV/0!</v>
      </c>
      <c r="V153" s="36" t="e">
        <f t="shared" si="101"/>
        <v>#DIV/0!</v>
      </c>
      <c r="W153" s="36" t="e">
        <f t="shared" si="101"/>
        <v>#DIV/0!</v>
      </c>
      <c r="X153" s="36" t="e">
        <f t="shared" si="101"/>
        <v>#DIV/0!</v>
      </c>
      <c r="Y153" s="36" t="e">
        <f t="shared" si="101"/>
        <v>#DIV/0!</v>
      </c>
      <c r="Z153" s="36" t="e">
        <f t="shared" si="101"/>
        <v>#DIV/0!</v>
      </c>
      <c r="AA153" s="36" t="e">
        <f t="shared" si="101"/>
        <v>#DIV/0!</v>
      </c>
      <c r="AB153" s="36" t="e">
        <f t="shared" si="101"/>
        <v>#DIV/0!</v>
      </c>
      <c r="AC153" s="36" t="e">
        <f t="shared" si="101"/>
        <v>#DIV/0!</v>
      </c>
    </row>
    <row r="155" spans="2:29" x14ac:dyDescent="0.25">
      <c r="B155" s="33" t="s">
        <v>309</v>
      </c>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row>
    <row r="156" spans="2:29" ht="18" x14ac:dyDescent="0.35">
      <c r="B156" t="s">
        <v>102</v>
      </c>
      <c r="C156" t="s">
        <v>310</v>
      </c>
      <c r="D156" s="87">
        <f>Inputs!$J$11</f>
        <v>0</v>
      </c>
      <c r="E156" t="s">
        <v>83</v>
      </c>
      <c r="F156" s="87">
        <f>Inputs!$J$11</f>
        <v>0</v>
      </c>
      <c r="G156" s="87">
        <f>Inputs!$J$11</f>
        <v>0</v>
      </c>
      <c r="H156" s="87">
        <f>Inputs!$J$11</f>
        <v>0</v>
      </c>
      <c r="I156" s="87">
        <f>Inputs!$J$11</f>
        <v>0</v>
      </c>
      <c r="J156" s="87">
        <f>Inputs!$J$11</f>
        <v>0</v>
      </c>
      <c r="K156" s="87">
        <f>Inputs!$J$11</f>
        <v>0</v>
      </c>
      <c r="L156" s="87">
        <f>Inputs!$J$11</f>
        <v>0</v>
      </c>
      <c r="M156" s="87">
        <f>Inputs!$J$11</f>
        <v>0</v>
      </c>
      <c r="N156" s="87">
        <f>Inputs!$J$11</f>
        <v>0</v>
      </c>
      <c r="O156" s="87">
        <f>Inputs!$J$11</f>
        <v>0</v>
      </c>
      <c r="P156" s="87">
        <f>Inputs!$J$11</f>
        <v>0</v>
      </c>
      <c r="Q156" s="87">
        <f>Inputs!$J$11</f>
        <v>0</v>
      </c>
      <c r="R156" s="87">
        <f>Inputs!$J$11</f>
        <v>0</v>
      </c>
      <c r="S156" s="87">
        <f>Inputs!$J$11</f>
        <v>0</v>
      </c>
      <c r="T156" s="87">
        <f>Inputs!$J$11</f>
        <v>0</v>
      </c>
      <c r="U156" s="87">
        <f>Inputs!$J$11</f>
        <v>0</v>
      </c>
      <c r="V156" s="87">
        <f>Inputs!$J$11</f>
        <v>0</v>
      </c>
      <c r="W156" s="87">
        <f>Inputs!$J$11</f>
        <v>0</v>
      </c>
      <c r="X156" s="87">
        <f>Inputs!$J$11</f>
        <v>0</v>
      </c>
      <c r="Y156" s="87">
        <f>Inputs!$J$11</f>
        <v>0</v>
      </c>
      <c r="Z156" s="87">
        <f>Inputs!$J$11</f>
        <v>0</v>
      </c>
      <c r="AA156" s="87">
        <f>Inputs!$J$11</f>
        <v>0</v>
      </c>
      <c r="AB156" s="87">
        <f>Inputs!$J$11</f>
        <v>0</v>
      </c>
      <c r="AC156" s="87">
        <f>Inputs!$J$11</f>
        <v>0</v>
      </c>
    </row>
    <row r="157" spans="2:29" x14ac:dyDescent="0.25">
      <c r="B157" t="s">
        <v>291</v>
      </c>
      <c r="C157" t="s">
        <v>250</v>
      </c>
      <c r="D157" s="84" t="e">
        <f>D166*1000/D156/1.73</f>
        <v>#DIV/0!</v>
      </c>
      <c r="E157" t="s">
        <v>113</v>
      </c>
      <c r="F157" s="84" t="e">
        <f>F166*1000/F156/1.73</f>
        <v>#DIV/0!</v>
      </c>
      <c r="G157" s="84" t="e">
        <f>G166*1000/G156/1.73</f>
        <v>#DIV/0!</v>
      </c>
      <c r="H157" s="84" t="e">
        <f t="shared" ref="H157:AC157" si="102">H166*1000/H156/1.73</f>
        <v>#DIV/0!</v>
      </c>
      <c r="I157" s="84" t="e">
        <f t="shared" si="102"/>
        <v>#DIV/0!</v>
      </c>
      <c r="J157" s="84" t="e">
        <f t="shared" si="102"/>
        <v>#DIV/0!</v>
      </c>
      <c r="K157" s="84" t="e">
        <f t="shared" si="102"/>
        <v>#DIV/0!</v>
      </c>
      <c r="L157" s="84" t="e">
        <f t="shared" si="102"/>
        <v>#DIV/0!</v>
      </c>
      <c r="M157" s="84" t="e">
        <f t="shared" si="102"/>
        <v>#DIV/0!</v>
      </c>
      <c r="N157" s="84" t="e">
        <f t="shared" si="102"/>
        <v>#DIV/0!</v>
      </c>
      <c r="O157" s="84" t="e">
        <f t="shared" si="102"/>
        <v>#DIV/0!</v>
      </c>
      <c r="P157" s="84" t="e">
        <f t="shared" si="102"/>
        <v>#DIV/0!</v>
      </c>
      <c r="Q157" s="84" t="e">
        <f t="shared" si="102"/>
        <v>#DIV/0!</v>
      </c>
      <c r="R157" s="84" t="e">
        <f t="shared" si="102"/>
        <v>#DIV/0!</v>
      </c>
      <c r="S157" s="84" t="e">
        <f t="shared" si="102"/>
        <v>#DIV/0!</v>
      </c>
      <c r="T157" s="84" t="e">
        <f t="shared" si="102"/>
        <v>#DIV/0!</v>
      </c>
      <c r="U157" s="84" t="e">
        <f t="shared" si="102"/>
        <v>#DIV/0!</v>
      </c>
      <c r="V157" s="84" t="e">
        <f t="shared" si="102"/>
        <v>#DIV/0!</v>
      </c>
      <c r="W157" s="84" t="e">
        <f t="shared" si="102"/>
        <v>#DIV/0!</v>
      </c>
      <c r="X157" s="84" t="e">
        <f t="shared" si="102"/>
        <v>#DIV/0!</v>
      </c>
      <c r="Y157" s="84" t="e">
        <f t="shared" si="102"/>
        <v>#DIV/0!</v>
      </c>
      <c r="Z157" s="84" t="e">
        <f t="shared" si="102"/>
        <v>#DIV/0!</v>
      </c>
      <c r="AA157" s="84" t="e">
        <f t="shared" si="102"/>
        <v>#DIV/0!</v>
      </c>
      <c r="AB157" s="84" t="e">
        <f t="shared" si="102"/>
        <v>#DIV/0!</v>
      </c>
      <c r="AC157" s="84" t="e">
        <f t="shared" si="102"/>
        <v>#DIV/0!</v>
      </c>
    </row>
    <row r="158" spans="2:29" x14ac:dyDescent="0.25">
      <c r="B158" t="s">
        <v>292</v>
      </c>
      <c r="C158" t="s">
        <v>251</v>
      </c>
      <c r="D158" s="84" t="e">
        <f>D166+D167</f>
        <v>#DIV/0!</v>
      </c>
      <c r="E158" t="s">
        <v>274</v>
      </c>
      <c r="F158" s="84" t="e">
        <f>F166+F167</f>
        <v>#DIV/0!</v>
      </c>
      <c r="G158" s="84" t="e">
        <f>G166+G167</f>
        <v>#DIV/0!</v>
      </c>
      <c r="H158" s="84" t="e">
        <f t="shared" ref="H158:AC158" si="103">H166+H167</f>
        <v>#DIV/0!</v>
      </c>
      <c r="I158" s="84" t="e">
        <f t="shared" si="103"/>
        <v>#DIV/0!</v>
      </c>
      <c r="J158" s="84" t="e">
        <f t="shared" si="103"/>
        <v>#DIV/0!</v>
      </c>
      <c r="K158" s="84" t="e">
        <f t="shared" si="103"/>
        <v>#DIV/0!</v>
      </c>
      <c r="L158" s="84" t="e">
        <f t="shared" si="103"/>
        <v>#DIV/0!</v>
      </c>
      <c r="M158" s="84" t="e">
        <f t="shared" si="103"/>
        <v>#DIV/0!</v>
      </c>
      <c r="N158" s="84" t="e">
        <f t="shared" si="103"/>
        <v>#DIV/0!</v>
      </c>
      <c r="O158" s="84" t="e">
        <f t="shared" si="103"/>
        <v>#DIV/0!</v>
      </c>
      <c r="P158" s="84" t="e">
        <f t="shared" si="103"/>
        <v>#DIV/0!</v>
      </c>
      <c r="Q158" s="84" t="e">
        <f t="shared" si="103"/>
        <v>#DIV/0!</v>
      </c>
      <c r="R158" s="84" t="e">
        <f t="shared" si="103"/>
        <v>#DIV/0!</v>
      </c>
      <c r="S158" s="84" t="e">
        <f t="shared" si="103"/>
        <v>#DIV/0!</v>
      </c>
      <c r="T158" s="84" t="e">
        <f t="shared" si="103"/>
        <v>#DIV/0!</v>
      </c>
      <c r="U158" s="84" t="e">
        <f t="shared" si="103"/>
        <v>#DIV/0!</v>
      </c>
      <c r="V158" s="84" t="e">
        <f t="shared" si="103"/>
        <v>#DIV/0!</v>
      </c>
      <c r="W158" s="84" t="e">
        <f t="shared" si="103"/>
        <v>#DIV/0!</v>
      </c>
      <c r="X158" s="84" t="e">
        <f t="shared" si="103"/>
        <v>#DIV/0!</v>
      </c>
      <c r="Y158" s="84" t="e">
        <f t="shared" si="103"/>
        <v>#DIV/0!</v>
      </c>
      <c r="Z158" s="84" t="e">
        <f t="shared" si="103"/>
        <v>#DIV/0!</v>
      </c>
      <c r="AA158" s="84" t="e">
        <f t="shared" si="103"/>
        <v>#DIV/0!</v>
      </c>
      <c r="AB158" s="84" t="e">
        <f t="shared" si="103"/>
        <v>#DIV/0!</v>
      </c>
      <c r="AC158" s="84" t="e">
        <f t="shared" si="103"/>
        <v>#DIV/0!</v>
      </c>
    </row>
    <row r="159" spans="2:29" x14ac:dyDescent="0.25">
      <c r="B159" t="s">
        <v>116</v>
      </c>
      <c r="C159" t="s">
        <v>253</v>
      </c>
      <c r="D159" s="87">
        <f>Inputs!$J$12</f>
        <v>0</v>
      </c>
      <c r="E159" t="s">
        <v>88</v>
      </c>
      <c r="F159" s="87">
        <f>Inputs!$J$12</f>
        <v>0</v>
      </c>
      <c r="G159" s="87">
        <f>Inputs!$J$12</f>
        <v>0</v>
      </c>
      <c r="H159" s="87">
        <f>Inputs!$J$12</f>
        <v>0</v>
      </c>
      <c r="I159" s="87">
        <f>Inputs!$J$12</f>
        <v>0</v>
      </c>
      <c r="J159" s="87">
        <f>Inputs!$J$12</f>
        <v>0</v>
      </c>
      <c r="K159" s="87">
        <f>Inputs!$J$12</f>
        <v>0</v>
      </c>
      <c r="L159" s="87">
        <f>Inputs!$J$12</f>
        <v>0</v>
      </c>
      <c r="M159" s="87">
        <f>Inputs!$J$12</f>
        <v>0</v>
      </c>
      <c r="N159" s="87">
        <f>Inputs!$J$12</f>
        <v>0</v>
      </c>
      <c r="O159" s="87">
        <f>Inputs!$J$12</f>
        <v>0</v>
      </c>
      <c r="P159" s="87">
        <f>Inputs!$J$12</f>
        <v>0</v>
      </c>
      <c r="Q159" s="87">
        <f>Inputs!$J$12</f>
        <v>0</v>
      </c>
      <c r="R159" s="87">
        <f>Inputs!$J$12</f>
        <v>0</v>
      </c>
      <c r="S159" s="87">
        <f>Inputs!$J$12</f>
        <v>0</v>
      </c>
      <c r="T159" s="87">
        <f>Inputs!$J$12</f>
        <v>0</v>
      </c>
      <c r="U159" s="87">
        <f>Inputs!$J$12</f>
        <v>0</v>
      </c>
      <c r="V159" s="87">
        <f>Inputs!$J$12</f>
        <v>0</v>
      </c>
      <c r="W159" s="87">
        <f>Inputs!$J$12</f>
        <v>0</v>
      </c>
      <c r="X159" s="87">
        <f>Inputs!$J$12</f>
        <v>0</v>
      </c>
      <c r="Y159" s="87">
        <f>Inputs!$J$12</f>
        <v>0</v>
      </c>
      <c r="Z159" s="87">
        <f>Inputs!$J$12</f>
        <v>0</v>
      </c>
      <c r="AA159" s="87">
        <f>Inputs!$J$12</f>
        <v>0</v>
      </c>
      <c r="AB159" s="87">
        <f>Inputs!$J$12</f>
        <v>0</v>
      </c>
      <c r="AC159" s="87">
        <f>Inputs!$J$12</f>
        <v>0</v>
      </c>
    </row>
    <row r="160" spans="2:29" x14ac:dyDescent="0.25">
      <c r="B160" t="s">
        <v>93</v>
      </c>
      <c r="C160" t="s">
        <v>255</v>
      </c>
      <c r="D160" s="87">
        <f>Inputs!$J$13</f>
        <v>0</v>
      </c>
      <c r="E160" t="s">
        <v>94</v>
      </c>
      <c r="F160" s="87">
        <f>Inputs!$J$13</f>
        <v>0</v>
      </c>
      <c r="G160" s="87">
        <f>Inputs!$J$13</f>
        <v>0</v>
      </c>
      <c r="H160" s="87">
        <f>Inputs!$J$13</f>
        <v>0</v>
      </c>
      <c r="I160" s="87">
        <f>Inputs!$J$13</f>
        <v>0</v>
      </c>
      <c r="J160" s="87">
        <f>Inputs!$J$13</f>
        <v>0</v>
      </c>
      <c r="K160" s="87">
        <f>Inputs!$J$13</f>
        <v>0</v>
      </c>
      <c r="L160" s="87">
        <f>Inputs!$J$13</f>
        <v>0</v>
      </c>
      <c r="M160" s="87">
        <f>Inputs!$J$13</f>
        <v>0</v>
      </c>
      <c r="N160" s="87">
        <f>Inputs!$J$13</f>
        <v>0</v>
      </c>
      <c r="O160" s="87">
        <f>Inputs!$J$13</f>
        <v>0</v>
      </c>
      <c r="P160" s="87">
        <f>Inputs!$J$13</f>
        <v>0</v>
      </c>
      <c r="Q160" s="87">
        <f>Inputs!$J$13</f>
        <v>0</v>
      </c>
      <c r="R160" s="87">
        <f>Inputs!$J$13</f>
        <v>0</v>
      </c>
      <c r="S160" s="87">
        <f>Inputs!$J$13</f>
        <v>0</v>
      </c>
      <c r="T160" s="87">
        <f>Inputs!$J$13</f>
        <v>0</v>
      </c>
      <c r="U160" s="87">
        <f>Inputs!$J$13</f>
        <v>0</v>
      </c>
      <c r="V160" s="87">
        <f>Inputs!$J$13</f>
        <v>0</v>
      </c>
      <c r="W160" s="87">
        <f>Inputs!$J$13</f>
        <v>0</v>
      </c>
      <c r="X160" s="87">
        <f>Inputs!$J$13</f>
        <v>0</v>
      </c>
      <c r="Y160" s="87">
        <f>Inputs!$J$13</f>
        <v>0</v>
      </c>
      <c r="Z160" s="87">
        <f>Inputs!$J$13</f>
        <v>0</v>
      </c>
      <c r="AA160" s="87">
        <f>Inputs!$J$13</f>
        <v>0</v>
      </c>
      <c r="AB160" s="87">
        <f>Inputs!$J$13</f>
        <v>0</v>
      </c>
      <c r="AC160" s="87">
        <f>Inputs!$J$13</f>
        <v>0</v>
      </c>
    </row>
    <row r="161" spans="2:29" x14ac:dyDescent="0.25">
      <c r="B161" t="s">
        <v>311</v>
      </c>
      <c r="C161" t="s">
        <v>257</v>
      </c>
      <c r="D161" s="87">
        <f>Inputs!$J$14</f>
        <v>0</v>
      </c>
      <c r="E161" t="s">
        <v>293</v>
      </c>
      <c r="F161" s="87">
        <f>Inputs!$J$14</f>
        <v>0</v>
      </c>
      <c r="G161" s="87">
        <f>Inputs!$J$14</f>
        <v>0</v>
      </c>
      <c r="H161" s="87">
        <f>Inputs!$J$14</f>
        <v>0</v>
      </c>
      <c r="I161" s="87">
        <f>Inputs!$J$14</f>
        <v>0</v>
      </c>
      <c r="J161" s="87">
        <f>Inputs!$J$14</f>
        <v>0</v>
      </c>
      <c r="K161" s="87">
        <f>Inputs!$J$14</f>
        <v>0</v>
      </c>
      <c r="L161" s="87">
        <f>Inputs!$J$14</f>
        <v>0</v>
      </c>
      <c r="M161" s="87">
        <f>Inputs!$J$14</f>
        <v>0</v>
      </c>
      <c r="N161" s="87">
        <f>Inputs!$J$14</f>
        <v>0</v>
      </c>
      <c r="O161" s="87">
        <f>Inputs!$J$14</f>
        <v>0</v>
      </c>
      <c r="P161" s="87">
        <f>Inputs!$J$14</f>
        <v>0</v>
      </c>
      <c r="Q161" s="87">
        <f>Inputs!$J$14</f>
        <v>0</v>
      </c>
      <c r="R161" s="87">
        <f>Inputs!$J$14</f>
        <v>0</v>
      </c>
      <c r="S161" s="87">
        <f>Inputs!$J$14</f>
        <v>0</v>
      </c>
      <c r="T161" s="87">
        <f>Inputs!$J$14</f>
        <v>0</v>
      </c>
      <c r="U161" s="87">
        <f>Inputs!$J$14</f>
        <v>0</v>
      </c>
      <c r="V161" s="87">
        <f>Inputs!$J$14</f>
        <v>0</v>
      </c>
      <c r="W161" s="87">
        <f>Inputs!$J$14</f>
        <v>0</v>
      </c>
      <c r="X161" s="87">
        <f>Inputs!$J$14</f>
        <v>0</v>
      </c>
      <c r="Y161" s="87">
        <f>Inputs!$J$14</f>
        <v>0</v>
      </c>
      <c r="Z161" s="87">
        <f>Inputs!$J$14</f>
        <v>0</v>
      </c>
      <c r="AA161" s="87">
        <f>Inputs!$J$14</f>
        <v>0</v>
      </c>
      <c r="AB161" s="87">
        <f>Inputs!$J$14</f>
        <v>0</v>
      </c>
      <c r="AC161" s="87">
        <f>Inputs!$J$14</f>
        <v>0</v>
      </c>
    </row>
    <row r="162" spans="2:29" x14ac:dyDescent="0.25">
      <c r="B162" t="s">
        <v>312</v>
      </c>
      <c r="C162" t="s">
        <v>259</v>
      </c>
      <c r="D162" s="84">
        <f>D159*D161/1000</f>
        <v>0</v>
      </c>
      <c r="E162" t="s">
        <v>296</v>
      </c>
      <c r="F162" s="84">
        <f>F159*F161/1000</f>
        <v>0</v>
      </c>
      <c r="G162" s="84">
        <f>G159*G161/1000</f>
        <v>0</v>
      </c>
      <c r="H162" s="84">
        <f t="shared" ref="H162:AC162" si="104">H159*H161/1000</f>
        <v>0</v>
      </c>
      <c r="I162" s="84">
        <f t="shared" si="104"/>
        <v>0</v>
      </c>
      <c r="J162" s="84">
        <f t="shared" si="104"/>
        <v>0</v>
      </c>
      <c r="K162" s="84">
        <f t="shared" si="104"/>
        <v>0</v>
      </c>
      <c r="L162" s="84">
        <f t="shared" si="104"/>
        <v>0</v>
      </c>
      <c r="M162" s="84">
        <f t="shared" si="104"/>
        <v>0</v>
      </c>
      <c r="N162" s="84">
        <f t="shared" si="104"/>
        <v>0</v>
      </c>
      <c r="O162" s="84">
        <f t="shared" si="104"/>
        <v>0</v>
      </c>
      <c r="P162" s="84">
        <f t="shared" si="104"/>
        <v>0</v>
      </c>
      <c r="Q162" s="84">
        <f t="shared" si="104"/>
        <v>0</v>
      </c>
      <c r="R162" s="84">
        <f t="shared" si="104"/>
        <v>0</v>
      </c>
      <c r="S162" s="84">
        <f t="shared" si="104"/>
        <v>0</v>
      </c>
      <c r="T162" s="84">
        <f t="shared" si="104"/>
        <v>0</v>
      </c>
      <c r="U162" s="84">
        <f t="shared" si="104"/>
        <v>0</v>
      </c>
      <c r="V162" s="84">
        <f t="shared" si="104"/>
        <v>0</v>
      </c>
      <c r="W162" s="84">
        <f t="shared" si="104"/>
        <v>0</v>
      </c>
      <c r="X162" s="84">
        <f t="shared" si="104"/>
        <v>0</v>
      </c>
      <c r="Y162" s="84">
        <f t="shared" si="104"/>
        <v>0</v>
      </c>
      <c r="Z162" s="84">
        <f t="shared" si="104"/>
        <v>0</v>
      </c>
      <c r="AA162" s="84">
        <f t="shared" si="104"/>
        <v>0</v>
      </c>
      <c r="AB162" s="84">
        <f t="shared" si="104"/>
        <v>0</v>
      </c>
      <c r="AC162" s="84">
        <f t="shared" si="104"/>
        <v>0</v>
      </c>
    </row>
    <row r="163" spans="2:29" x14ac:dyDescent="0.25">
      <c r="B163" t="s">
        <v>199</v>
      </c>
      <c r="C163" t="s">
        <v>260</v>
      </c>
      <c r="D163" s="84" t="e">
        <f>D157*D162</f>
        <v>#DIV/0!</v>
      </c>
      <c r="E163" t="s">
        <v>83</v>
      </c>
      <c r="F163" s="84" t="e">
        <f>F157*F162</f>
        <v>#DIV/0!</v>
      </c>
      <c r="G163" s="84" t="e">
        <f>G157*G162</f>
        <v>#DIV/0!</v>
      </c>
      <c r="H163" s="84" t="e">
        <f t="shared" ref="H163:AC163" si="105">H157*H162</f>
        <v>#DIV/0!</v>
      </c>
      <c r="I163" s="84" t="e">
        <f t="shared" si="105"/>
        <v>#DIV/0!</v>
      </c>
      <c r="J163" s="84" t="e">
        <f t="shared" si="105"/>
        <v>#DIV/0!</v>
      </c>
      <c r="K163" s="84" t="e">
        <f t="shared" si="105"/>
        <v>#DIV/0!</v>
      </c>
      <c r="L163" s="84" t="e">
        <f t="shared" si="105"/>
        <v>#DIV/0!</v>
      </c>
      <c r="M163" s="84" t="e">
        <f t="shared" si="105"/>
        <v>#DIV/0!</v>
      </c>
      <c r="N163" s="84" t="e">
        <f t="shared" si="105"/>
        <v>#DIV/0!</v>
      </c>
      <c r="O163" s="84" t="e">
        <f t="shared" si="105"/>
        <v>#DIV/0!</v>
      </c>
      <c r="P163" s="84" t="e">
        <f t="shared" si="105"/>
        <v>#DIV/0!</v>
      </c>
      <c r="Q163" s="84" t="e">
        <f t="shared" si="105"/>
        <v>#DIV/0!</v>
      </c>
      <c r="R163" s="84" t="e">
        <f t="shared" si="105"/>
        <v>#DIV/0!</v>
      </c>
      <c r="S163" s="84" t="e">
        <f t="shared" si="105"/>
        <v>#DIV/0!</v>
      </c>
      <c r="T163" s="84" t="e">
        <f t="shared" si="105"/>
        <v>#DIV/0!</v>
      </c>
      <c r="U163" s="84" t="e">
        <f t="shared" si="105"/>
        <v>#DIV/0!</v>
      </c>
      <c r="V163" s="84" t="e">
        <f t="shared" si="105"/>
        <v>#DIV/0!</v>
      </c>
      <c r="W163" s="84" t="e">
        <f t="shared" si="105"/>
        <v>#DIV/0!</v>
      </c>
      <c r="X163" s="84" t="e">
        <f t="shared" si="105"/>
        <v>#DIV/0!</v>
      </c>
      <c r="Y163" s="84" t="e">
        <f t="shared" si="105"/>
        <v>#DIV/0!</v>
      </c>
      <c r="Z163" s="84" t="e">
        <f t="shared" si="105"/>
        <v>#DIV/0!</v>
      </c>
      <c r="AA163" s="84" t="e">
        <f t="shared" si="105"/>
        <v>#DIV/0!</v>
      </c>
      <c r="AB163" s="84" t="e">
        <f t="shared" si="105"/>
        <v>#DIV/0!</v>
      </c>
      <c r="AC163" s="84" t="e">
        <f t="shared" si="105"/>
        <v>#DIV/0!</v>
      </c>
    </row>
    <row r="164" spans="2:29" x14ac:dyDescent="0.25">
      <c r="B164" t="s">
        <v>297</v>
      </c>
      <c r="C164" t="s">
        <v>262</v>
      </c>
      <c r="D164" s="204" t="e">
        <f>D156-D163</f>
        <v>#DIV/0!</v>
      </c>
      <c r="E164" t="s">
        <v>83</v>
      </c>
      <c r="F164" s="84" t="e">
        <f>F156-F163</f>
        <v>#DIV/0!</v>
      </c>
      <c r="G164" s="84" t="e">
        <f>G156-G163</f>
        <v>#DIV/0!</v>
      </c>
      <c r="H164" s="84" t="e">
        <f t="shared" ref="H164:AC164" si="106">H156-H163</f>
        <v>#DIV/0!</v>
      </c>
      <c r="I164" s="84" t="e">
        <f t="shared" si="106"/>
        <v>#DIV/0!</v>
      </c>
      <c r="J164" s="84" t="e">
        <f t="shared" si="106"/>
        <v>#DIV/0!</v>
      </c>
      <c r="K164" s="84" t="e">
        <f t="shared" si="106"/>
        <v>#DIV/0!</v>
      </c>
      <c r="L164" s="84" t="e">
        <f t="shared" si="106"/>
        <v>#DIV/0!</v>
      </c>
      <c r="M164" s="84" t="e">
        <f t="shared" si="106"/>
        <v>#DIV/0!</v>
      </c>
      <c r="N164" s="84" t="e">
        <f t="shared" si="106"/>
        <v>#DIV/0!</v>
      </c>
      <c r="O164" s="84" t="e">
        <f t="shared" si="106"/>
        <v>#DIV/0!</v>
      </c>
      <c r="P164" s="84" t="e">
        <f t="shared" si="106"/>
        <v>#DIV/0!</v>
      </c>
      <c r="Q164" s="84" t="e">
        <f t="shared" si="106"/>
        <v>#DIV/0!</v>
      </c>
      <c r="R164" s="84" t="e">
        <f t="shared" si="106"/>
        <v>#DIV/0!</v>
      </c>
      <c r="S164" s="84" t="e">
        <f t="shared" si="106"/>
        <v>#DIV/0!</v>
      </c>
      <c r="T164" s="84" t="e">
        <f t="shared" si="106"/>
        <v>#DIV/0!</v>
      </c>
      <c r="U164" s="84" t="e">
        <f t="shared" si="106"/>
        <v>#DIV/0!</v>
      </c>
      <c r="V164" s="84" t="e">
        <f t="shared" si="106"/>
        <v>#DIV/0!</v>
      </c>
      <c r="W164" s="84" t="e">
        <f t="shared" si="106"/>
        <v>#DIV/0!</v>
      </c>
      <c r="X164" s="84" t="e">
        <f t="shared" si="106"/>
        <v>#DIV/0!</v>
      </c>
      <c r="Y164" s="84" t="e">
        <f t="shared" si="106"/>
        <v>#DIV/0!</v>
      </c>
      <c r="Z164" s="84" t="e">
        <f t="shared" si="106"/>
        <v>#DIV/0!</v>
      </c>
      <c r="AA164" s="84" t="e">
        <f t="shared" si="106"/>
        <v>#DIV/0!</v>
      </c>
      <c r="AB164" s="84" t="e">
        <f t="shared" si="106"/>
        <v>#DIV/0!</v>
      </c>
      <c r="AC164" s="84" t="e">
        <f t="shared" si="106"/>
        <v>#DIV/0!</v>
      </c>
    </row>
    <row r="165" spans="2:29" x14ac:dyDescent="0.25">
      <c r="B165" t="s">
        <v>298</v>
      </c>
      <c r="C165" t="s">
        <v>264</v>
      </c>
      <c r="D165" s="205" t="e">
        <f>D163/D156</f>
        <v>#DIV/0!</v>
      </c>
      <c r="E165" t="s">
        <v>270</v>
      </c>
      <c r="F165" s="205" t="e">
        <f>F163/F156</f>
        <v>#DIV/0!</v>
      </c>
      <c r="G165" s="205" t="e">
        <f t="shared" ref="G165:AC165" si="107">G163/G156</f>
        <v>#DIV/0!</v>
      </c>
      <c r="H165" s="205" t="e">
        <f t="shared" si="107"/>
        <v>#DIV/0!</v>
      </c>
      <c r="I165" s="205" t="e">
        <f t="shared" si="107"/>
        <v>#DIV/0!</v>
      </c>
      <c r="J165" s="205" t="e">
        <f t="shared" si="107"/>
        <v>#DIV/0!</v>
      </c>
      <c r="K165" s="205" t="e">
        <f t="shared" si="107"/>
        <v>#DIV/0!</v>
      </c>
      <c r="L165" s="205" t="e">
        <f t="shared" si="107"/>
        <v>#DIV/0!</v>
      </c>
      <c r="M165" s="205" t="e">
        <f t="shared" si="107"/>
        <v>#DIV/0!</v>
      </c>
      <c r="N165" s="205" t="e">
        <f t="shared" si="107"/>
        <v>#DIV/0!</v>
      </c>
      <c r="O165" s="205" t="e">
        <f t="shared" si="107"/>
        <v>#DIV/0!</v>
      </c>
      <c r="P165" s="205" t="e">
        <f t="shared" si="107"/>
        <v>#DIV/0!</v>
      </c>
      <c r="Q165" s="205" t="e">
        <f t="shared" si="107"/>
        <v>#DIV/0!</v>
      </c>
      <c r="R165" s="205" t="e">
        <f t="shared" si="107"/>
        <v>#DIV/0!</v>
      </c>
      <c r="S165" s="205" t="e">
        <f t="shared" si="107"/>
        <v>#DIV/0!</v>
      </c>
      <c r="T165" s="205" t="e">
        <f t="shared" si="107"/>
        <v>#DIV/0!</v>
      </c>
      <c r="U165" s="205" t="e">
        <f t="shared" si="107"/>
        <v>#DIV/0!</v>
      </c>
      <c r="V165" s="205" t="e">
        <f t="shared" si="107"/>
        <v>#DIV/0!</v>
      </c>
      <c r="W165" s="205" t="e">
        <f t="shared" si="107"/>
        <v>#DIV/0!</v>
      </c>
      <c r="X165" s="205" t="e">
        <f t="shared" si="107"/>
        <v>#DIV/0!</v>
      </c>
      <c r="Y165" s="205" t="e">
        <f t="shared" si="107"/>
        <v>#DIV/0!</v>
      </c>
      <c r="Z165" s="205" t="e">
        <f t="shared" si="107"/>
        <v>#DIV/0!</v>
      </c>
      <c r="AA165" s="205" t="e">
        <f t="shared" si="107"/>
        <v>#DIV/0!</v>
      </c>
      <c r="AB165" s="205" t="e">
        <f t="shared" si="107"/>
        <v>#DIV/0!</v>
      </c>
      <c r="AC165" s="205" t="e">
        <f t="shared" si="107"/>
        <v>#DIV/0!</v>
      </c>
    </row>
    <row r="166" spans="2:29" x14ac:dyDescent="0.25">
      <c r="B166" t="s">
        <v>299</v>
      </c>
      <c r="C166" t="s">
        <v>269</v>
      </c>
      <c r="D166" s="84" t="e">
        <f>D145</f>
        <v>#DIV/0!</v>
      </c>
      <c r="E166" t="s">
        <v>274</v>
      </c>
      <c r="F166" s="84" t="e">
        <f>F145</f>
        <v>#DIV/0!</v>
      </c>
      <c r="G166" s="84" t="e">
        <f>G145</f>
        <v>#DIV/0!</v>
      </c>
      <c r="H166" s="84" t="e">
        <f t="shared" ref="H166:AC166" si="108">H145</f>
        <v>#DIV/0!</v>
      </c>
      <c r="I166" s="84" t="e">
        <f t="shared" si="108"/>
        <v>#DIV/0!</v>
      </c>
      <c r="J166" s="84" t="e">
        <f t="shared" si="108"/>
        <v>#DIV/0!</v>
      </c>
      <c r="K166" s="84" t="e">
        <f t="shared" si="108"/>
        <v>#DIV/0!</v>
      </c>
      <c r="L166" s="84" t="e">
        <f t="shared" si="108"/>
        <v>#DIV/0!</v>
      </c>
      <c r="M166" s="84" t="e">
        <f t="shared" si="108"/>
        <v>#DIV/0!</v>
      </c>
      <c r="N166" s="84" t="e">
        <f t="shared" si="108"/>
        <v>#DIV/0!</v>
      </c>
      <c r="O166" s="84" t="e">
        <f t="shared" si="108"/>
        <v>#DIV/0!</v>
      </c>
      <c r="P166" s="84" t="e">
        <f t="shared" si="108"/>
        <v>#DIV/0!</v>
      </c>
      <c r="Q166" s="84" t="e">
        <f t="shared" si="108"/>
        <v>#DIV/0!</v>
      </c>
      <c r="R166" s="84" t="e">
        <f t="shared" si="108"/>
        <v>#DIV/0!</v>
      </c>
      <c r="S166" s="84" t="e">
        <f t="shared" si="108"/>
        <v>#DIV/0!</v>
      </c>
      <c r="T166" s="84" t="e">
        <f t="shared" si="108"/>
        <v>#DIV/0!</v>
      </c>
      <c r="U166" s="84" t="e">
        <f t="shared" si="108"/>
        <v>#DIV/0!</v>
      </c>
      <c r="V166" s="84" t="e">
        <f t="shared" si="108"/>
        <v>#DIV/0!</v>
      </c>
      <c r="W166" s="84" t="e">
        <f t="shared" si="108"/>
        <v>#DIV/0!</v>
      </c>
      <c r="X166" s="84" t="e">
        <f t="shared" si="108"/>
        <v>#DIV/0!</v>
      </c>
      <c r="Y166" s="84" t="e">
        <f t="shared" si="108"/>
        <v>#DIV/0!</v>
      </c>
      <c r="Z166" s="84" t="e">
        <f t="shared" si="108"/>
        <v>#DIV/0!</v>
      </c>
      <c r="AA166" s="84" t="e">
        <f t="shared" si="108"/>
        <v>#DIV/0!</v>
      </c>
      <c r="AB166" s="84" t="e">
        <f t="shared" si="108"/>
        <v>#DIV/0!</v>
      </c>
      <c r="AC166" s="84" t="e">
        <f t="shared" si="108"/>
        <v>#DIV/0!</v>
      </c>
    </row>
    <row r="167" spans="2:29" x14ac:dyDescent="0.25">
      <c r="B167" t="s">
        <v>300</v>
      </c>
      <c r="C167" t="s">
        <v>271</v>
      </c>
      <c r="D167" s="84" t="e">
        <f>D157*D163*1.73/1000</f>
        <v>#DIV/0!</v>
      </c>
      <c r="E167" t="s">
        <v>274</v>
      </c>
      <c r="F167" s="84" t="e">
        <f>F157*F163*1.73/1000</f>
        <v>#DIV/0!</v>
      </c>
      <c r="G167" s="84" t="e">
        <f>G157*G163*1.73/1000</f>
        <v>#DIV/0!</v>
      </c>
      <c r="H167" s="84" t="e">
        <f t="shared" ref="H167:AC167" si="109">H157*H163*1.73/1000</f>
        <v>#DIV/0!</v>
      </c>
      <c r="I167" s="84" t="e">
        <f t="shared" si="109"/>
        <v>#DIV/0!</v>
      </c>
      <c r="J167" s="84" t="e">
        <f t="shared" si="109"/>
        <v>#DIV/0!</v>
      </c>
      <c r="K167" s="84" t="e">
        <f t="shared" si="109"/>
        <v>#DIV/0!</v>
      </c>
      <c r="L167" s="84" t="e">
        <f t="shared" si="109"/>
        <v>#DIV/0!</v>
      </c>
      <c r="M167" s="84" t="e">
        <f t="shared" si="109"/>
        <v>#DIV/0!</v>
      </c>
      <c r="N167" s="84" t="e">
        <f t="shared" si="109"/>
        <v>#DIV/0!</v>
      </c>
      <c r="O167" s="84" t="e">
        <f t="shared" si="109"/>
        <v>#DIV/0!</v>
      </c>
      <c r="P167" s="84" t="e">
        <f t="shared" si="109"/>
        <v>#DIV/0!</v>
      </c>
      <c r="Q167" s="84" t="e">
        <f t="shared" si="109"/>
        <v>#DIV/0!</v>
      </c>
      <c r="R167" s="84" t="e">
        <f t="shared" si="109"/>
        <v>#DIV/0!</v>
      </c>
      <c r="S167" s="84" t="e">
        <f t="shared" si="109"/>
        <v>#DIV/0!</v>
      </c>
      <c r="T167" s="84" t="e">
        <f t="shared" si="109"/>
        <v>#DIV/0!</v>
      </c>
      <c r="U167" s="84" t="e">
        <f t="shared" si="109"/>
        <v>#DIV/0!</v>
      </c>
      <c r="V167" s="84" t="e">
        <f t="shared" si="109"/>
        <v>#DIV/0!</v>
      </c>
      <c r="W167" s="84" t="e">
        <f t="shared" si="109"/>
        <v>#DIV/0!</v>
      </c>
      <c r="X167" s="84" t="e">
        <f t="shared" si="109"/>
        <v>#DIV/0!</v>
      </c>
      <c r="Y167" s="84" t="e">
        <f t="shared" si="109"/>
        <v>#DIV/0!</v>
      </c>
      <c r="Z167" s="84" t="e">
        <f t="shared" si="109"/>
        <v>#DIV/0!</v>
      </c>
      <c r="AA167" s="84" t="e">
        <f t="shared" si="109"/>
        <v>#DIV/0!</v>
      </c>
      <c r="AB167" s="84" t="e">
        <f t="shared" si="109"/>
        <v>#DIV/0!</v>
      </c>
      <c r="AC167" s="84" t="e">
        <f t="shared" si="109"/>
        <v>#DIV/0!</v>
      </c>
    </row>
    <row r="168" spans="2:29" x14ac:dyDescent="0.25">
      <c r="B168" t="s">
        <v>300</v>
      </c>
      <c r="C168" t="s">
        <v>273</v>
      </c>
      <c r="D168" s="88" t="e">
        <f>D167/D158</f>
        <v>#DIV/0!</v>
      </c>
      <c r="E168" t="s">
        <v>270</v>
      </c>
      <c r="F168" s="88" t="e">
        <f>F167/F158</f>
        <v>#DIV/0!</v>
      </c>
      <c r="G168" s="88" t="e">
        <f>G167/G158</f>
        <v>#DIV/0!</v>
      </c>
      <c r="H168" s="88" t="e">
        <f t="shared" ref="H168:AC168" si="110">H167/H158</f>
        <v>#DIV/0!</v>
      </c>
      <c r="I168" s="88" t="e">
        <f t="shared" si="110"/>
        <v>#DIV/0!</v>
      </c>
      <c r="J168" s="88" t="e">
        <f t="shared" si="110"/>
        <v>#DIV/0!</v>
      </c>
      <c r="K168" s="88" t="e">
        <f t="shared" si="110"/>
        <v>#DIV/0!</v>
      </c>
      <c r="L168" s="88" t="e">
        <f t="shared" si="110"/>
        <v>#DIV/0!</v>
      </c>
      <c r="M168" s="88" t="e">
        <f t="shared" si="110"/>
        <v>#DIV/0!</v>
      </c>
      <c r="N168" s="88" t="e">
        <f t="shared" si="110"/>
        <v>#DIV/0!</v>
      </c>
      <c r="O168" s="88" t="e">
        <f t="shared" si="110"/>
        <v>#DIV/0!</v>
      </c>
      <c r="P168" s="88" t="e">
        <f t="shared" si="110"/>
        <v>#DIV/0!</v>
      </c>
      <c r="Q168" s="88" t="e">
        <f t="shared" si="110"/>
        <v>#DIV/0!</v>
      </c>
      <c r="R168" s="88" t="e">
        <f t="shared" si="110"/>
        <v>#DIV/0!</v>
      </c>
      <c r="S168" s="88" t="e">
        <f t="shared" si="110"/>
        <v>#DIV/0!</v>
      </c>
      <c r="T168" s="88" t="e">
        <f t="shared" si="110"/>
        <v>#DIV/0!</v>
      </c>
      <c r="U168" s="88" t="e">
        <f t="shared" si="110"/>
        <v>#DIV/0!</v>
      </c>
      <c r="V168" s="88" t="e">
        <f t="shared" si="110"/>
        <v>#DIV/0!</v>
      </c>
      <c r="W168" s="88" t="e">
        <f t="shared" si="110"/>
        <v>#DIV/0!</v>
      </c>
      <c r="X168" s="88" t="e">
        <f t="shared" si="110"/>
        <v>#DIV/0!</v>
      </c>
      <c r="Y168" s="88" t="e">
        <f t="shared" si="110"/>
        <v>#DIV/0!</v>
      </c>
      <c r="Z168" s="88" t="e">
        <f t="shared" si="110"/>
        <v>#DIV/0!</v>
      </c>
      <c r="AA168" s="88" t="e">
        <f t="shared" si="110"/>
        <v>#DIV/0!</v>
      </c>
      <c r="AB168" s="88" t="e">
        <f t="shared" si="110"/>
        <v>#DIV/0!</v>
      </c>
      <c r="AC168" s="88" t="e">
        <f t="shared" si="110"/>
        <v>#DIV/0!</v>
      </c>
    </row>
    <row r="169" spans="2:29" ht="18" x14ac:dyDescent="0.35">
      <c r="B169" t="s">
        <v>301</v>
      </c>
      <c r="C169" t="s">
        <v>313</v>
      </c>
      <c r="D169" s="38" t="e">
        <f>D166/D158</f>
        <v>#DIV/0!</v>
      </c>
      <c r="E169" t="s">
        <v>270</v>
      </c>
      <c r="F169" s="38" t="e">
        <f>F166/F158</f>
        <v>#DIV/0!</v>
      </c>
      <c r="G169" s="38" t="e">
        <f>G166/G158</f>
        <v>#DIV/0!</v>
      </c>
      <c r="H169" s="38" t="e">
        <f t="shared" ref="H169:AC169" si="111">H166/H158</f>
        <v>#DIV/0!</v>
      </c>
      <c r="I169" s="38" t="e">
        <f t="shared" si="111"/>
        <v>#DIV/0!</v>
      </c>
      <c r="J169" s="38" t="e">
        <f t="shared" si="111"/>
        <v>#DIV/0!</v>
      </c>
      <c r="K169" s="38" t="e">
        <f t="shared" si="111"/>
        <v>#DIV/0!</v>
      </c>
      <c r="L169" s="38" t="e">
        <f t="shared" si="111"/>
        <v>#DIV/0!</v>
      </c>
      <c r="M169" s="38" t="e">
        <f t="shared" si="111"/>
        <v>#DIV/0!</v>
      </c>
      <c r="N169" s="38" t="e">
        <f t="shared" si="111"/>
        <v>#DIV/0!</v>
      </c>
      <c r="O169" s="38" t="e">
        <f t="shared" si="111"/>
        <v>#DIV/0!</v>
      </c>
      <c r="P169" s="38" t="e">
        <f t="shared" si="111"/>
        <v>#DIV/0!</v>
      </c>
      <c r="Q169" s="38" t="e">
        <f t="shared" si="111"/>
        <v>#DIV/0!</v>
      </c>
      <c r="R169" s="38" t="e">
        <f t="shared" si="111"/>
        <v>#DIV/0!</v>
      </c>
      <c r="S169" s="38" t="e">
        <f t="shared" si="111"/>
        <v>#DIV/0!</v>
      </c>
      <c r="T169" s="38" t="e">
        <f t="shared" si="111"/>
        <v>#DIV/0!</v>
      </c>
      <c r="U169" s="38" t="e">
        <f t="shared" si="111"/>
        <v>#DIV/0!</v>
      </c>
      <c r="V169" s="38" t="e">
        <f t="shared" si="111"/>
        <v>#DIV/0!</v>
      </c>
      <c r="W169" s="38" t="e">
        <f t="shared" si="111"/>
        <v>#DIV/0!</v>
      </c>
      <c r="X169" s="38" t="e">
        <f t="shared" si="111"/>
        <v>#DIV/0!</v>
      </c>
      <c r="Y169" s="38" t="e">
        <f t="shared" si="111"/>
        <v>#DIV/0!</v>
      </c>
      <c r="Z169" s="38" t="e">
        <f t="shared" si="111"/>
        <v>#DIV/0!</v>
      </c>
      <c r="AA169" s="38" t="e">
        <f t="shared" si="111"/>
        <v>#DIV/0!</v>
      </c>
      <c r="AB169" s="38" t="e">
        <f t="shared" si="111"/>
        <v>#DIV/0!</v>
      </c>
      <c r="AC169" s="38" t="e">
        <f t="shared" si="111"/>
        <v>#DIV/0!</v>
      </c>
    </row>
    <row r="171" spans="2:29" x14ac:dyDescent="0.25">
      <c r="B171" s="33" t="s">
        <v>314</v>
      </c>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row>
    <row r="172" spans="2:29" x14ac:dyDescent="0.25">
      <c r="B172" s="1" t="s">
        <v>315</v>
      </c>
    </row>
    <row r="173" spans="2:29" x14ac:dyDescent="0.25">
      <c r="B173" t="s">
        <v>292</v>
      </c>
      <c r="C173" t="s">
        <v>253</v>
      </c>
      <c r="D173" s="84" t="e">
        <f>D185/4</f>
        <v>#DIV/0!</v>
      </c>
      <c r="E173" t="s">
        <v>274</v>
      </c>
      <c r="F173" s="84" t="e">
        <f>F185/4</f>
        <v>#DIV/0!</v>
      </c>
      <c r="G173" s="84" t="e">
        <f t="shared" ref="G173:AC173" si="112">G185/4</f>
        <v>#DIV/0!</v>
      </c>
      <c r="H173" s="84" t="e">
        <f t="shared" si="112"/>
        <v>#DIV/0!</v>
      </c>
      <c r="I173" s="84" t="e">
        <f t="shared" si="112"/>
        <v>#DIV/0!</v>
      </c>
      <c r="J173" s="84" t="e">
        <f t="shared" si="112"/>
        <v>#DIV/0!</v>
      </c>
      <c r="K173" s="84" t="e">
        <f t="shared" si="112"/>
        <v>#DIV/0!</v>
      </c>
      <c r="L173" s="84" t="e">
        <f t="shared" si="112"/>
        <v>#DIV/0!</v>
      </c>
      <c r="M173" s="84" t="e">
        <f t="shared" si="112"/>
        <v>#DIV/0!</v>
      </c>
      <c r="N173" s="84" t="e">
        <f t="shared" si="112"/>
        <v>#DIV/0!</v>
      </c>
      <c r="O173" s="84" t="e">
        <f t="shared" si="112"/>
        <v>#DIV/0!</v>
      </c>
      <c r="P173" s="84" t="e">
        <f t="shared" si="112"/>
        <v>#DIV/0!</v>
      </c>
      <c r="Q173" s="84" t="e">
        <f t="shared" si="112"/>
        <v>#DIV/0!</v>
      </c>
      <c r="R173" s="84" t="e">
        <f t="shared" si="112"/>
        <v>#DIV/0!</v>
      </c>
      <c r="S173" s="84" t="e">
        <f t="shared" si="112"/>
        <v>#DIV/0!</v>
      </c>
      <c r="T173" s="84" t="e">
        <f t="shared" si="112"/>
        <v>#DIV/0!</v>
      </c>
      <c r="U173" s="84" t="e">
        <f t="shared" si="112"/>
        <v>#DIV/0!</v>
      </c>
      <c r="V173" s="84" t="e">
        <f t="shared" si="112"/>
        <v>#DIV/0!</v>
      </c>
      <c r="W173" s="84" t="e">
        <f t="shared" si="112"/>
        <v>#DIV/0!</v>
      </c>
      <c r="X173" s="84" t="e">
        <f t="shared" si="112"/>
        <v>#DIV/0!</v>
      </c>
      <c r="Y173" s="84" t="e">
        <f t="shared" si="112"/>
        <v>#DIV/0!</v>
      </c>
      <c r="Z173" s="84" t="e">
        <f t="shared" si="112"/>
        <v>#DIV/0!</v>
      </c>
      <c r="AA173" s="84" t="e">
        <f t="shared" si="112"/>
        <v>#DIV/0!</v>
      </c>
      <c r="AB173" s="84" t="e">
        <f t="shared" si="112"/>
        <v>#DIV/0!</v>
      </c>
      <c r="AC173" s="84" t="e">
        <f t="shared" si="112"/>
        <v>#DIV/0!</v>
      </c>
    </row>
    <row r="174" spans="2:29" x14ac:dyDescent="0.25">
      <c r="B174" t="s">
        <v>299</v>
      </c>
      <c r="C174" t="s">
        <v>255</v>
      </c>
      <c r="D174" s="84" t="e">
        <f>D186/4</f>
        <v>#DIV/0!</v>
      </c>
      <c r="E174" t="s">
        <v>274</v>
      </c>
      <c r="F174" s="84" t="e">
        <f>F186/4</f>
        <v>#DIV/0!</v>
      </c>
      <c r="G174" s="84" t="e">
        <f t="shared" ref="G174:AC174" si="113">G186/4</f>
        <v>#DIV/0!</v>
      </c>
      <c r="H174" s="84" t="e">
        <f t="shared" si="113"/>
        <v>#DIV/0!</v>
      </c>
      <c r="I174" s="84" t="e">
        <f t="shared" si="113"/>
        <v>#DIV/0!</v>
      </c>
      <c r="J174" s="84" t="e">
        <f t="shared" si="113"/>
        <v>#DIV/0!</v>
      </c>
      <c r="K174" s="84" t="e">
        <f t="shared" si="113"/>
        <v>#DIV/0!</v>
      </c>
      <c r="L174" s="84" t="e">
        <f t="shared" si="113"/>
        <v>#DIV/0!</v>
      </c>
      <c r="M174" s="84" t="e">
        <f t="shared" si="113"/>
        <v>#DIV/0!</v>
      </c>
      <c r="N174" s="84" t="e">
        <f t="shared" si="113"/>
        <v>#DIV/0!</v>
      </c>
      <c r="O174" s="84" t="e">
        <f t="shared" si="113"/>
        <v>#DIV/0!</v>
      </c>
      <c r="P174" s="84" t="e">
        <f t="shared" si="113"/>
        <v>#DIV/0!</v>
      </c>
      <c r="Q174" s="84" t="e">
        <f t="shared" si="113"/>
        <v>#DIV/0!</v>
      </c>
      <c r="R174" s="84" t="e">
        <f t="shared" si="113"/>
        <v>#DIV/0!</v>
      </c>
      <c r="S174" s="84" t="e">
        <f t="shared" si="113"/>
        <v>#DIV/0!</v>
      </c>
      <c r="T174" s="84" t="e">
        <f t="shared" si="113"/>
        <v>#DIV/0!</v>
      </c>
      <c r="U174" s="84" t="e">
        <f t="shared" si="113"/>
        <v>#DIV/0!</v>
      </c>
      <c r="V174" s="84" t="e">
        <f t="shared" si="113"/>
        <v>#DIV/0!</v>
      </c>
      <c r="W174" s="84" t="e">
        <f t="shared" si="113"/>
        <v>#DIV/0!</v>
      </c>
      <c r="X174" s="84" t="e">
        <f t="shared" si="113"/>
        <v>#DIV/0!</v>
      </c>
      <c r="Y174" s="84" t="e">
        <f t="shared" si="113"/>
        <v>#DIV/0!</v>
      </c>
      <c r="Z174" s="84" t="e">
        <f t="shared" si="113"/>
        <v>#DIV/0!</v>
      </c>
      <c r="AA174" s="84" t="e">
        <f t="shared" si="113"/>
        <v>#DIV/0!</v>
      </c>
      <c r="AB174" s="84" t="e">
        <f t="shared" si="113"/>
        <v>#DIV/0!</v>
      </c>
      <c r="AC174" s="84" t="e">
        <f t="shared" si="113"/>
        <v>#DIV/0!</v>
      </c>
    </row>
    <row r="175" spans="2:29" x14ac:dyDescent="0.25">
      <c r="B175" t="s">
        <v>300</v>
      </c>
      <c r="C175" t="s">
        <v>257</v>
      </c>
      <c r="D175" s="84" t="e">
        <f>D173-D174</f>
        <v>#DIV/0!</v>
      </c>
      <c r="E175" t="s">
        <v>274</v>
      </c>
      <c r="F175" s="84" t="e">
        <f>F173-F174</f>
        <v>#DIV/0!</v>
      </c>
      <c r="G175" s="84" t="e">
        <f t="shared" ref="G175:AC175" si="114">G173-G174</f>
        <v>#DIV/0!</v>
      </c>
      <c r="H175" s="84" t="e">
        <f t="shared" si="114"/>
        <v>#DIV/0!</v>
      </c>
      <c r="I175" s="84" t="e">
        <f t="shared" si="114"/>
        <v>#DIV/0!</v>
      </c>
      <c r="J175" s="84" t="e">
        <f t="shared" si="114"/>
        <v>#DIV/0!</v>
      </c>
      <c r="K175" s="84" t="e">
        <f t="shared" si="114"/>
        <v>#DIV/0!</v>
      </c>
      <c r="L175" s="84" t="e">
        <f t="shared" si="114"/>
        <v>#DIV/0!</v>
      </c>
      <c r="M175" s="84" t="e">
        <f t="shared" si="114"/>
        <v>#DIV/0!</v>
      </c>
      <c r="N175" s="84" t="e">
        <f t="shared" si="114"/>
        <v>#DIV/0!</v>
      </c>
      <c r="O175" s="84" t="e">
        <f t="shared" si="114"/>
        <v>#DIV/0!</v>
      </c>
      <c r="P175" s="84" t="e">
        <f t="shared" si="114"/>
        <v>#DIV/0!</v>
      </c>
      <c r="Q175" s="84" t="e">
        <f t="shared" si="114"/>
        <v>#DIV/0!</v>
      </c>
      <c r="R175" s="84" t="e">
        <f t="shared" si="114"/>
        <v>#DIV/0!</v>
      </c>
      <c r="S175" s="84" t="e">
        <f t="shared" si="114"/>
        <v>#DIV/0!</v>
      </c>
      <c r="T175" s="84" t="e">
        <f t="shared" si="114"/>
        <v>#DIV/0!</v>
      </c>
      <c r="U175" s="84" t="e">
        <f t="shared" si="114"/>
        <v>#DIV/0!</v>
      </c>
      <c r="V175" s="84" t="e">
        <f t="shared" si="114"/>
        <v>#DIV/0!</v>
      </c>
      <c r="W175" s="84" t="e">
        <f t="shared" si="114"/>
        <v>#DIV/0!</v>
      </c>
      <c r="X175" s="84" t="e">
        <f t="shared" si="114"/>
        <v>#DIV/0!</v>
      </c>
      <c r="Y175" s="84" t="e">
        <f t="shared" si="114"/>
        <v>#DIV/0!</v>
      </c>
      <c r="Z175" s="84" t="e">
        <f t="shared" si="114"/>
        <v>#DIV/0!</v>
      </c>
      <c r="AA175" s="84" t="e">
        <f t="shared" si="114"/>
        <v>#DIV/0!</v>
      </c>
      <c r="AB175" s="84" t="e">
        <f t="shared" si="114"/>
        <v>#DIV/0!</v>
      </c>
      <c r="AC175" s="84" t="e">
        <f t="shared" si="114"/>
        <v>#DIV/0!</v>
      </c>
    </row>
    <row r="176" spans="2:29" x14ac:dyDescent="0.25">
      <c r="B176" t="s">
        <v>316</v>
      </c>
      <c r="C176" t="s">
        <v>259</v>
      </c>
      <c r="D176" s="85" t="e">
        <f>(D175/D173)</f>
        <v>#DIV/0!</v>
      </c>
      <c r="E176" t="s">
        <v>270</v>
      </c>
      <c r="F176" s="85" t="e">
        <f>(F175/F173)</f>
        <v>#DIV/0!</v>
      </c>
      <c r="G176" s="85" t="e">
        <f t="shared" ref="G176:AC176" si="115">(G175/G173)</f>
        <v>#DIV/0!</v>
      </c>
      <c r="H176" s="85" t="e">
        <f t="shared" si="115"/>
        <v>#DIV/0!</v>
      </c>
      <c r="I176" s="85" t="e">
        <f t="shared" si="115"/>
        <v>#DIV/0!</v>
      </c>
      <c r="J176" s="85" t="e">
        <f t="shared" si="115"/>
        <v>#DIV/0!</v>
      </c>
      <c r="K176" s="85" t="e">
        <f t="shared" si="115"/>
        <v>#DIV/0!</v>
      </c>
      <c r="L176" s="85" t="e">
        <f t="shared" si="115"/>
        <v>#DIV/0!</v>
      </c>
      <c r="M176" s="85" t="e">
        <f t="shared" si="115"/>
        <v>#DIV/0!</v>
      </c>
      <c r="N176" s="85" t="e">
        <f t="shared" si="115"/>
        <v>#DIV/0!</v>
      </c>
      <c r="O176" s="85" t="e">
        <f t="shared" si="115"/>
        <v>#DIV/0!</v>
      </c>
      <c r="P176" s="85" t="e">
        <f t="shared" si="115"/>
        <v>#DIV/0!</v>
      </c>
      <c r="Q176" s="85" t="e">
        <f t="shared" si="115"/>
        <v>#DIV/0!</v>
      </c>
      <c r="R176" s="85" t="e">
        <f t="shared" si="115"/>
        <v>#DIV/0!</v>
      </c>
      <c r="S176" s="85" t="e">
        <f t="shared" si="115"/>
        <v>#DIV/0!</v>
      </c>
      <c r="T176" s="85" t="e">
        <f t="shared" si="115"/>
        <v>#DIV/0!</v>
      </c>
      <c r="U176" s="85" t="e">
        <f t="shared" si="115"/>
        <v>#DIV/0!</v>
      </c>
      <c r="V176" s="85" t="e">
        <f t="shared" si="115"/>
        <v>#DIV/0!</v>
      </c>
      <c r="W176" s="85" t="e">
        <f t="shared" si="115"/>
        <v>#DIV/0!</v>
      </c>
      <c r="X176" s="85" t="e">
        <f t="shared" si="115"/>
        <v>#DIV/0!</v>
      </c>
      <c r="Y176" s="85" t="e">
        <f t="shared" si="115"/>
        <v>#DIV/0!</v>
      </c>
      <c r="Z176" s="85" t="e">
        <f t="shared" si="115"/>
        <v>#DIV/0!</v>
      </c>
      <c r="AA176" s="85" t="e">
        <f t="shared" si="115"/>
        <v>#DIV/0!</v>
      </c>
      <c r="AB176" s="85" t="e">
        <f t="shared" si="115"/>
        <v>#DIV/0!</v>
      </c>
      <c r="AC176" s="85" t="e">
        <f t="shared" si="115"/>
        <v>#DIV/0!</v>
      </c>
    </row>
    <row r="177" spans="2:29" x14ac:dyDescent="0.25">
      <c r="B177" t="s">
        <v>301</v>
      </c>
      <c r="C177" t="s">
        <v>260</v>
      </c>
      <c r="D177" s="36" t="e">
        <f>1-D176</f>
        <v>#DIV/0!</v>
      </c>
      <c r="E177" t="s">
        <v>270</v>
      </c>
      <c r="F177" s="36" t="e">
        <f>1-F176</f>
        <v>#DIV/0!</v>
      </c>
      <c r="G177" s="36" t="e">
        <f t="shared" ref="G177:AC177" si="116">1-G176</f>
        <v>#DIV/0!</v>
      </c>
      <c r="H177" s="36" t="e">
        <f t="shared" si="116"/>
        <v>#DIV/0!</v>
      </c>
      <c r="I177" s="36" t="e">
        <f t="shared" si="116"/>
        <v>#DIV/0!</v>
      </c>
      <c r="J177" s="36" t="e">
        <f t="shared" si="116"/>
        <v>#DIV/0!</v>
      </c>
      <c r="K177" s="36" t="e">
        <f t="shared" si="116"/>
        <v>#DIV/0!</v>
      </c>
      <c r="L177" s="36" t="e">
        <f t="shared" si="116"/>
        <v>#DIV/0!</v>
      </c>
      <c r="M177" s="36" t="e">
        <f t="shared" si="116"/>
        <v>#DIV/0!</v>
      </c>
      <c r="N177" s="36" t="e">
        <f t="shared" si="116"/>
        <v>#DIV/0!</v>
      </c>
      <c r="O177" s="36" t="e">
        <f t="shared" si="116"/>
        <v>#DIV/0!</v>
      </c>
      <c r="P177" s="36" t="e">
        <f t="shared" si="116"/>
        <v>#DIV/0!</v>
      </c>
      <c r="Q177" s="36" t="e">
        <f t="shared" si="116"/>
        <v>#DIV/0!</v>
      </c>
      <c r="R177" s="36" t="e">
        <f t="shared" si="116"/>
        <v>#DIV/0!</v>
      </c>
      <c r="S177" s="36" t="e">
        <f t="shared" si="116"/>
        <v>#DIV/0!</v>
      </c>
      <c r="T177" s="36" t="e">
        <f t="shared" si="116"/>
        <v>#DIV/0!</v>
      </c>
      <c r="U177" s="36" t="e">
        <f t="shared" si="116"/>
        <v>#DIV/0!</v>
      </c>
      <c r="V177" s="36" t="e">
        <f t="shared" si="116"/>
        <v>#DIV/0!</v>
      </c>
      <c r="W177" s="36" t="e">
        <f t="shared" si="116"/>
        <v>#DIV/0!</v>
      </c>
      <c r="X177" s="36" t="e">
        <f t="shared" si="116"/>
        <v>#DIV/0!</v>
      </c>
      <c r="Y177" s="36" t="e">
        <f t="shared" si="116"/>
        <v>#DIV/0!</v>
      </c>
      <c r="Z177" s="36" t="e">
        <f t="shared" si="116"/>
        <v>#DIV/0!</v>
      </c>
      <c r="AA177" s="36" t="e">
        <f t="shared" si="116"/>
        <v>#DIV/0!</v>
      </c>
      <c r="AB177" s="36" t="e">
        <f t="shared" si="116"/>
        <v>#DIV/0!</v>
      </c>
      <c r="AC177" s="36" t="e">
        <f t="shared" si="116"/>
        <v>#DIV/0!</v>
      </c>
    </row>
    <row r="178" spans="2:29" x14ac:dyDescent="0.25">
      <c r="B178" s="1" t="s">
        <v>317</v>
      </c>
    </row>
    <row r="179" spans="2:29" x14ac:dyDescent="0.25">
      <c r="B179" t="s">
        <v>292</v>
      </c>
      <c r="C179" t="s">
        <v>253</v>
      </c>
      <c r="D179" s="84" t="e">
        <f>D185/2</f>
        <v>#DIV/0!</v>
      </c>
      <c r="E179" t="s">
        <v>274</v>
      </c>
      <c r="F179" s="84" t="e">
        <f>F185/2</f>
        <v>#DIV/0!</v>
      </c>
      <c r="G179" s="84" t="e">
        <f>G185/2</f>
        <v>#DIV/0!</v>
      </c>
      <c r="H179" s="84" t="e">
        <f t="shared" ref="H179:AC179" si="117">H185/2</f>
        <v>#DIV/0!</v>
      </c>
      <c r="I179" s="84" t="e">
        <f t="shared" si="117"/>
        <v>#DIV/0!</v>
      </c>
      <c r="J179" s="84" t="e">
        <f t="shared" si="117"/>
        <v>#DIV/0!</v>
      </c>
      <c r="K179" s="84" t="e">
        <f t="shared" si="117"/>
        <v>#DIV/0!</v>
      </c>
      <c r="L179" s="84" t="e">
        <f t="shared" si="117"/>
        <v>#DIV/0!</v>
      </c>
      <c r="M179" s="84" t="e">
        <f t="shared" si="117"/>
        <v>#DIV/0!</v>
      </c>
      <c r="N179" s="84" t="e">
        <f t="shared" si="117"/>
        <v>#DIV/0!</v>
      </c>
      <c r="O179" s="84" t="e">
        <f t="shared" si="117"/>
        <v>#DIV/0!</v>
      </c>
      <c r="P179" s="84" t="e">
        <f t="shared" si="117"/>
        <v>#DIV/0!</v>
      </c>
      <c r="Q179" s="84" t="e">
        <f t="shared" si="117"/>
        <v>#DIV/0!</v>
      </c>
      <c r="R179" s="84" t="e">
        <f t="shared" si="117"/>
        <v>#DIV/0!</v>
      </c>
      <c r="S179" s="84" t="e">
        <f t="shared" si="117"/>
        <v>#DIV/0!</v>
      </c>
      <c r="T179" s="84" t="e">
        <f t="shared" si="117"/>
        <v>#DIV/0!</v>
      </c>
      <c r="U179" s="84" t="e">
        <f t="shared" si="117"/>
        <v>#DIV/0!</v>
      </c>
      <c r="V179" s="84" t="e">
        <f t="shared" si="117"/>
        <v>#DIV/0!</v>
      </c>
      <c r="W179" s="84" t="e">
        <f t="shared" si="117"/>
        <v>#DIV/0!</v>
      </c>
      <c r="X179" s="84" t="e">
        <f t="shared" si="117"/>
        <v>#DIV/0!</v>
      </c>
      <c r="Y179" s="84" t="e">
        <f t="shared" si="117"/>
        <v>#DIV/0!</v>
      </c>
      <c r="Z179" s="84" t="e">
        <f t="shared" si="117"/>
        <v>#DIV/0!</v>
      </c>
      <c r="AA179" s="84" t="e">
        <f t="shared" si="117"/>
        <v>#DIV/0!</v>
      </c>
      <c r="AB179" s="84" t="e">
        <f t="shared" si="117"/>
        <v>#DIV/0!</v>
      </c>
      <c r="AC179" s="84" t="e">
        <f t="shared" si="117"/>
        <v>#DIV/0!</v>
      </c>
    </row>
    <row r="180" spans="2:29" x14ac:dyDescent="0.25">
      <c r="B180" t="s">
        <v>299</v>
      </c>
      <c r="C180" t="s">
        <v>255</v>
      </c>
      <c r="D180" s="84" t="e">
        <f>D186/2</f>
        <v>#DIV/0!</v>
      </c>
      <c r="E180" t="s">
        <v>274</v>
      </c>
      <c r="F180" s="84" t="e">
        <f>F186/2</f>
        <v>#DIV/0!</v>
      </c>
      <c r="G180" s="84" t="e">
        <f>G186/2</f>
        <v>#DIV/0!</v>
      </c>
      <c r="H180" s="84" t="e">
        <f t="shared" ref="H180:AC180" si="118">H186/2</f>
        <v>#DIV/0!</v>
      </c>
      <c r="I180" s="84" t="e">
        <f t="shared" si="118"/>
        <v>#DIV/0!</v>
      </c>
      <c r="J180" s="84" t="e">
        <f t="shared" si="118"/>
        <v>#DIV/0!</v>
      </c>
      <c r="K180" s="84" t="e">
        <f t="shared" si="118"/>
        <v>#DIV/0!</v>
      </c>
      <c r="L180" s="84" t="e">
        <f t="shared" si="118"/>
        <v>#DIV/0!</v>
      </c>
      <c r="M180" s="84" t="e">
        <f t="shared" si="118"/>
        <v>#DIV/0!</v>
      </c>
      <c r="N180" s="84" t="e">
        <f t="shared" si="118"/>
        <v>#DIV/0!</v>
      </c>
      <c r="O180" s="84" t="e">
        <f t="shared" si="118"/>
        <v>#DIV/0!</v>
      </c>
      <c r="P180" s="84" t="e">
        <f t="shared" si="118"/>
        <v>#DIV/0!</v>
      </c>
      <c r="Q180" s="84" t="e">
        <f t="shared" si="118"/>
        <v>#DIV/0!</v>
      </c>
      <c r="R180" s="84" t="e">
        <f t="shared" si="118"/>
        <v>#DIV/0!</v>
      </c>
      <c r="S180" s="84" t="e">
        <f t="shared" si="118"/>
        <v>#DIV/0!</v>
      </c>
      <c r="T180" s="84" t="e">
        <f t="shared" si="118"/>
        <v>#DIV/0!</v>
      </c>
      <c r="U180" s="84" t="e">
        <f t="shared" si="118"/>
        <v>#DIV/0!</v>
      </c>
      <c r="V180" s="84" t="e">
        <f t="shared" si="118"/>
        <v>#DIV/0!</v>
      </c>
      <c r="W180" s="84" t="e">
        <f t="shared" si="118"/>
        <v>#DIV/0!</v>
      </c>
      <c r="X180" s="84" t="e">
        <f t="shared" si="118"/>
        <v>#DIV/0!</v>
      </c>
      <c r="Y180" s="84" t="e">
        <f t="shared" si="118"/>
        <v>#DIV/0!</v>
      </c>
      <c r="Z180" s="84" t="e">
        <f t="shared" si="118"/>
        <v>#DIV/0!</v>
      </c>
      <c r="AA180" s="84" t="e">
        <f t="shared" si="118"/>
        <v>#DIV/0!</v>
      </c>
      <c r="AB180" s="84" t="e">
        <f t="shared" si="118"/>
        <v>#DIV/0!</v>
      </c>
      <c r="AC180" s="84" t="e">
        <f t="shared" si="118"/>
        <v>#DIV/0!</v>
      </c>
    </row>
    <row r="181" spans="2:29" x14ac:dyDescent="0.25">
      <c r="B181" t="s">
        <v>300</v>
      </c>
      <c r="C181" t="s">
        <v>257</v>
      </c>
      <c r="D181" s="84" t="e">
        <f>D179-D180</f>
        <v>#DIV/0!</v>
      </c>
      <c r="E181" t="s">
        <v>274</v>
      </c>
      <c r="F181" s="84" t="e">
        <f>F179-F180</f>
        <v>#DIV/0!</v>
      </c>
      <c r="G181" s="84" t="e">
        <f>G179-G180</f>
        <v>#DIV/0!</v>
      </c>
      <c r="H181" s="84" t="e">
        <f t="shared" ref="H181:AC181" si="119">H179-H180</f>
        <v>#DIV/0!</v>
      </c>
      <c r="I181" s="84" t="e">
        <f t="shared" si="119"/>
        <v>#DIV/0!</v>
      </c>
      <c r="J181" s="84" t="e">
        <f t="shared" si="119"/>
        <v>#DIV/0!</v>
      </c>
      <c r="K181" s="84" t="e">
        <f t="shared" si="119"/>
        <v>#DIV/0!</v>
      </c>
      <c r="L181" s="84" t="e">
        <f t="shared" si="119"/>
        <v>#DIV/0!</v>
      </c>
      <c r="M181" s="84" t="e">
        <f t="shared" si="119"/>
        <v>#DIV/0!</v>
      </c>
      <c r="N181" s="84" t="e">
        <f t="shared" si="119"/>
        <v>#DIV/0!</v>
      </c>
      <c r="O181" s="84" t="e">
        <f t="shared" si="119"/>
        <v>#DIV/0!</v>
      </c>
      <c r="P181" s="84" t="e">
        <f t="shared" si="119"/>
        <v>#DIV/0!</v>
      </c>
      <c r="Q181" s="84" t="e">
        <f t="shared" si="119"/>
        <v>#DIV/0!</v>
      </c>
      <c r="R181" s="84" t="e">
        <f t="shared" si="119"/>
        <v>#DIV/0!</v>
      </c>
      <c r="S181" s="84" t="e">
        <f t="shared" si="119"/>
        <v>#DIV/0!</v>
      </c>
      <c r="T181" s="84" t="e">
        <f t="shared" si="119"/>
        <v>#DIV/0!</v>
      </c>
      <c r="U181" s="84" t="e">
        <f t="shared" si="119"/>
        <v>#DIV/0!</v>
      </c>
      <c r="V181" s="84" t="e">
        <f t="shared" si="119"/>
        <v>#DIV/0!</v>
      </c>
      <c r="W181" s="84" t="e">
        <f t="shared" si="119"/>
        <v>#DIV/0!</v>
      </c>
      <c r="X181" s="84" t="e">
        <f t="shared" si="119"/>
        <v>#DIV/0!</v>
      </c>
      <c r="Y181" s="84" t="e">
        <f t="shared" si="119"/>
        <v>#DIV/0!</v>
      </c>
      <c r="Z181" s="84" t="e">
        <f t="shared" si="119"/>
        <v>#DIV/0!</v>
      </c>
      <c r="AA181" s="84" t="e">
        <f t="shared" si="119"/>
        <v>#DIV/0!</v>
      </c>
      <c r="AB181" s="84" t="e">
        <f t="shared" si="119"/>
        <v>#DIV/0!</v>
      </c>
      <c r="AC181" s="84" t="e">
        <f t="shared" si="119"/>
        <v>#DIV/0!</v>
      </c>
    </row>
    <row r="182" spans="2:29" x14ac:dyDescent="0.25">
      <c r="B182" t="s">
        <v>316</v>
      </c>
      <c r="C182" t="s">
        <v>259</v>
      </c>
      <c r="D182" s="85" t="e">
        <f>(D181/D179)</f>
        <v>#DIV/0!</v>
      </c>
      <c r="E182" t="s">
        <v>270</v>
      </c>
      <c r="F182" s="85" t="e">
        <f>(F181/F179)</f>
        <v>#DIV/0!</v>
      </c>
      <c r="G182" s="85" t="e">
        <f>(G181/G179)</f>
        <v>#DIV/0!</v>
      </c>
      <c r="H182" s="85" t="e">
        <f t="shared" ref="H182:AC182" si="120">(H181/H179)</f>
        <v>#DIV/0!</v>
      </c>
      <c r="I182" s="85" t="e">
        <f t="shared" si="120"/>
        <v>#DIV/0!</v>
      </c>
      <c r="J182" s="85" t="e">
        <f t="shared" si="120"/>
        <v>#DIV/0!</v>
      </c>
      <c r="K182" s="85" t="e">
        <f t="shared" si="120"/>
        <v>#DIV/0!</v>
      </c>
      <c r="L182" s="85" t="e">
        <f t="shared" si="120"/>
        <v>#DIV/0!</v>
      </c>
      <c r="M182" s="85" t="e">
        <f t="shared" si="120"/>
        <v>#DIV/0!</v>
      </c>
      <c r="N182" s="85" t="e">
        <f t="shared" si="120"/>
        <v>#DIV/0!</v>
      </c>
      <c r="O182" s="85" t="e">
        <f t="shared" si="120"/>
        <v>#DIV/0!</v>
      </c>
      <c r="P182" s="85" t="e">
        <f t="shared" si="120"/>
        <v>#DIV/0!</v>
      </c>
      <c r="Q182" s="85" t="e">
        <f t="shared" si="120"/>
        <v>#DIV/0!</v>
      </c>
      <c r="R182" s="85" t="e">
        <f t="shared" si="120"/>
        <v>#DIV/0!</v>
      </c>
      <c r="S182" s="85" t="e">
        <f t="shared" si="120"/>
        <v>#DIV/0!</v>
      </c>
      <c r="T182" s="85" t="e">
        <f t="shared" si="120"/>
        <v>#DIV/0!</v>
      </c>
      <c r="U182" s="85" t="e">
        <f t="shared" si="120"/>
        <v>#DIV/0!</v>
      </c>
      <c r="V182" s="85" t="e">
        <f t="shared" si="120"/>
        <v>#DIV/0!</v>
      </c>
      <c r="W182" s="85" t="e">
        <f t="shared" si="120"/>
        <v>#DIV/0!</v>
      </c>
      <c r="X182" s="85" t="e">
        <f t="shared" si="120"/>
        <v>#DIV/0!</v>
      </c>
      <c r="Y182" s="85" t="e">
        <f t="shared" si="120"/>
        <v>#DIV/0!</v>
      </c>
      <c r="Z182" s="85" t="e">
        <f t="shared" si="120"/>
        <v>#DIV/0!</v>
      </c>
      <c r="AA182" s="85" t="e">
        <f t="shared" si="120"/>
        <v>#DIV/0!</v>
      </c>
      <c r="AB182" s="85" t="e">
        <f t="shared" si="120"/>
        <v>#DIV/0!</v>
      </c>
      <c r="AC182" s="85" t="e">
        <f t="shared" si="120"/>
        <v>#DIV/0!</v>
      </c>
    </row>
    <row r="183" spans="2:29" x14ac:dyDescent="0.25">
      <c r="B183" t="s">
        <v>301</v>
      </c>
      <c r="C183" t="s">
        <v>260</v>
      </c>
      <c r="D183" s="36" t="e">
        <f>1-D182</f>
        <v>#DIV/0!</v>
      </c>
      <c r="E183" t="s">
        <v>270</v>
      </c>
      <c r="F183" s="36" t="e">
        <f>1-F182</f>
        <v>#DIV/0!</v>
      </c>
      <c r="G183" s="36" t="e">
        <f>1-G182</f>
        <v>#DIV/0!</v>
      </c>
      <c r="H183" s="36" t="e">
        <f t="shared" ref="H183:AC183" si="121">1-H182</f>
        <v>#DIV/0!</v>
      </c>
      <c r="I183" s="36" t="e">
        <f t="shared" si="121"/>
        <v>#DIV/0!</v>
      </c>
      <c r="J183" s="36" t="e">
        <f t="shared" si="121"/>
        <v>#DIV/0!</v>
      </c>
      <c r="K183" s="36" t="e">
        <f t="shared" si="121"/>
        <v>#DIV/0!</v>
      </c>
      <c r="L183" s="36" t="e">
        <f t="shared" si="121"/>
        <v>#DIV/0!</v>
      </c>
      <c r="M183" s="36" t="e">
        <f t="shared" si="121"/>
        <v>#DIV/0!</v>
      </c>
      <c r="N183" s="36" t="e">
        <f t="shared" si="121"/>
        <v>#DIV/0!</v>
      </c>
      <c r="O183" s="36" t="e">
        <f t="shared" si="121"/>
        <v>#DIV/0!</v>
      </c>
      <c r="P183" s="36" t="e">
        <f t="shared" si="121"/>
        <v>#DIV/0!</v>
      </c>
      <c r="Q183" s="36" t="e">
        <f t="shared" si="121"/>
        <v>#DIV/0!</v>
      </c>
      <c r="R183" s="36" t="e">
        <f t="shared" si="121"/>
        <v>#DIV/0!</v>
      </c>
      <c r="S183" s="36" t="e">
        <f t="shared" si="121"/>
        <v>#DIV/0!</v>
      </c>
      <c r="T183" s="36" t="e">
        <f t="shared" si="121"/>
        <v>#DIV/0!</v>
      </c>
      <c r="U183" s="36" t="e">
        <f t="shared" si="121"/>
        <v>#DIV/0!</v>
      </c>
      <c r="V183" s="36" t="e">
        <f t="shared" si="121"/>
        <v>#DIV/0!</v>
      </c>
      <c r="W183" s="36" t="e">
        <f t="shared" si="121"/>
        <v>#DIV/0!</v>
      </c>
      <c r="X183" s="36" t="e">
        <f t="shared" si="121"/>
        <v>#DIV/0!</v>
      </c>
      <c r="Y183" s="36" t="e">
        <f t="shared" si="121"/>
        <v>#DIV/0!</v>
      </c>
      <c r="Z183" s="36" t="e">
        <f t="shared" si="121"/>
        <v>#DIV/0!</v>
      </c>
      <c r="AA183" s="36" t="e">
        <f t="shared" si="121"/>
        <v>#DIV/0!</v>
      </c>
      <c r="AB183" s="36" t="e">
        <f t="shared" si="121"/>
        <v>#DIV/0!</v>
      </c>
      <c r="AC183" s="36" t="e">
        <f t="shared" si="121"/>
        <v>#DIV/0!</v>
      </c>
    </row>
    <row r="184" spans="2:29" x14ac:dyDescent="0.25">
      <c r="B184" s="1" t="s">
        <v>318</v>
      </c>
    </row>
    <row r="185" spans="2:29" x14ac:dyDescent="0.25">
      <c r="B185" t="s">
        <v>292</v>
      </c>
      <c r="C185" t="s">
        <v>278</v>
      </c>
      <c r="D185" s="84" t="e">
        <f>D158</f>
        <v>#DIV/0!</v>
      </c>
      <c r="E185" t="s">
        <v>274</v>
      </c>
      <c r="F185" s="84" t="e">
        <f>F158</f>
        <v>#DIV/0!</v>
      </c>
      <c r="G185" s="84" t="e">
        <f>G158</f>
        <v>#DIV/0!</v>
      </c>
      <c r="H185" s="84" t="e">
        <f t="shared" ref="H185:AC185" si="122">H158</f>
        <v>#DIV/0!</v>
      </c>
      <c r="I185" s="84" t="e">
        <f t="shared" si="122"/>
        <v>#DIV/0!</v>
      </c>
      <c r="J185" s="84" t="e">
        <f t="shared" si="122"/>
        <v>#DIV/0!</v>
      </c>
      <c r="K185" s="84" t="e">
        <f t="shared" si="122"/>
        <v>#DIV/0!</v>
      </c>
      <c r="L185" s="84" t="e">
        <f t="shared" si="122"/>
        <v>#DIV/0!</v>
      </c>
      <c r="M185" s="84" t="e">
        <f t="shared" si="122"/>
        <v>#DIV/0!</v>
      </c>
      <c r="N185" s="84" t="e">
        <f t="shared" si="122"/>
        <v>#DIV/0!</v>
      </c>
      <c r="O185" s="84" t="e">
        <f t="shared" si="122"/>
        <v>#DIV/0!</v>
      </c>
      <c r="P185" s="84" t="e">
        <f t="shared" si="122"/>
        <v>#DIV/0!</v>
      </c>
      <c r="Q185" s="84" t="e">
        <f t="shared" si="122"/>
        <v>#DIV/0!</v>
      </c>
      <c r="R185" s="84" t="e">
        <f t="shared" si="122"/>
        <v>#DIV/0!</v>
      </c>
      <c r="S185" s="84" t="e">
        <f t="shared" si="122"/>
        <v>#DIV/0!</v>
      </c>
      <c r="T185" s="84" t="e">
        <f t="shared" si="122"/>
        <v>#DIV/0!</v>
      </c>
      <c r="U185" s="84" t="e">
        <f t="shared" si="122"/>
        <v>#DIV/0!</v>
      </c>
      <c r="V185" s="84" t="e">
        <f t="shared" si="122"/>
        <v>#DIV/0!</v>
      </c>
      <c r="W185" s="84" t="e">
        <f t="shared" si="122"/>
        <v>#DIV/0!</v>
      </c>
      <c r="X185" s="84" t="e">
        <f t="shared" si="122"/>
        <v>#DIV/0!</v>
      </c>
      <c r="Y185" s="84" t="e">
        <f t="shared" si="122"/>
        <v>#DIV/0!</v>
      </c>
      <c r="Z185" s="84" t="e">
        <f t="shared" si="122"/>
        <v>#DIV/0!</v>
      </c>
      <c r="AA185" s="84" t="e">
        <f t="shared" si="122"/>
        <v>#DIV/0!</v>
      </c>
      <c r="AB185" s="84" t="e">
        <f t="shared" si="122"/>
        <v>#DIV/0!</v>
      </c>
      <c r="AC185" s="84" t="e">
        <f t="shared" si="122"/>
        <v>#DIV/0!</v>
      </c>
    </row>
    <row r="186" spans="2:29" x14ac:dyDescent="0.25">
      <c r="B186" t="s">
        <v>299</v>
      </c>
      <c r="C186" t="s">
        <v>279</v>
      </c>
      <c r="D186" s="84" t="e">
        <f>D137</f>
        <v>#DIV/0!</v>
      </c>
      <c r="E186" t="s">
        <v>274</v>
      </c>
      <c r="F186" s="84" t="e">
        <f>F137</f>
        <v>#DIV/0!</v>
      </c>
      <c r="G186" s="84" t="e">
        <f>G137</f>
        <v>#DIV/0!</v>
      </c>
      <c r="H186" s="84" t="e">
        <f t="shared" ref="H186:AC186" si="123">H137</f>
        <v>#DIV/0!</v>
      </c>
      <c r="I186" s="84" t="e">
        <f t="shared" si="123"/>
        <v>#DIV/0!</v>
      </c>
      <c r="J186" s="84" t="e">
        <f t="shared" si="123"/>
        <v>#DIV/0!</v>
      </c>
      <c r="K186" s="84" t="e">
        <f t="shared" si="123"/>
        <v>#DIV/0!</v>
      </c>
      <c r="L186" s="84" t="e">
        <f t="shared" si="123"/>
        <v>#DIV/0!</v>
      </c>
      <c r="M186" s="84" t="e">
        <f t="shared" si="123"/>
        <v>#DIV/0!</v>
      </c>
      <c r="N186" s="84" t="e">
        <f t="shared" si="123"/>
        <v>#DIV/0!</v>
      </c>
      <c r="O186" s="84" t="e">
        <f t="shared" si="123"/>
        <v>#DIV/0!</v>
      </c>
      <c r="P186" s="84" t="e">
        <f t="shared" si="123"/>
        <v>#DIV/0!</v>
      </c>
      <c r="Q186" s="84" t="e">
        <f t="shared" si="123"/>
        <v>#DIV/0!</v>
      </c>
      <c r="R186" s="84" t="e">
        <f t="shared" si="123"/>
        <v>#DIV/0!</v>
      </c>
      <c r="S186" s="84" t="e">
        <f t="shared" si="123"/>
        <v>#DIV/0!</v>
      </c>
      <c r="T186" s="84" t="e">
        <f t="shared" si="123"/>
        <v>#DIV/0!</v>
      </c>
      <c r="U186" s="84" t="e">
        <f t="shared" si="123"/>
        <v>#DIV/0!</v>
      </c>
      <c r="V186" s="84" t="e">
        <f t="shared" si="123"/>
        <v>#DIV/0!</v>
      </c>
      <c r="W186" s="84" t="e">
        <f t="shared" si="123"/>
        <v>#DIV/0!</v>
      </c>
      <c r="X186" s="84" t="e">
        <f t="shared" si="123"/>
        <v>#DIV/0!</v>
      </c>
      <c r="Y186" s="84" t="e">
        <f t="shared" si="123"/>
        <v>#DIV/0!</v>
      </c>
      <c r="Z186" s="84" t="e">
        <f t="shared" si="123"/>
        <v>#DIV/0!</v>
      </c>
      <c r="AA186" s="84" t="e">
        <f t="shared" si="123"/>
        <v>#DIV/0!</v>
      </c>
      <c r="AB186" s="84" t="e">
        <f t="shared" si="123"/>
        <v>#DIV/0!</v>
      </c>
      <c r="AC186" s="84" t="e">
        <f t="shared" si="123"/>
        <v>#DIV/0!</v>
      </c>
    </row>
    <row r="187" spans="2:29" x14ac:dyDescent="0.25">
      <c r="B187" t="s">
        <v>300</v>
      </c>
      <c r="C187" t="s">
        <v>281</v>
      </c>
      <c r="D187" s="84" t="e">
        <f>D185-D186</f>
        <v>#DIV/0!</v>
      </c>
      <c r="E187" t="s">
        <v>274</v>
      </c>
      <c r="F187" s="84" t="e">
        <f>F185-F186</f>
        <v>#DIV/0!</v>
      </c>
      <c r="G187" s="84" t="e">
        <f>G185-G186</f>
        <v>#DIV/0!</v>
      </c>
      <c r="H187" s="84" t="e">
        <f t="shared" ref="H187:AC187" si="124">H185-H186</f>
        <v>#DIV/0!</v>
      </c>
      <c r="I187" s="84" t="e">
        <f t="shared" si="124"/>
        <v>#DIV/0!</v>
      </c>
      <c r="J187" s="84" t="e">
        <f t="shared" si="124"/>
        <v>#DIV/0!</v>
      </c>
      <c r="K187" s="84" t="e">
        <f t="shared" si="124"/>
        <v>#DIV/0!</v>
      </c>
      <c r="L187" s="84" t="e">
        <f t="shared" si="124"/>
        <v>#DIV/0!</v>
      </c>
      <c r="M187" s="84" t="e">
        <f t="shared" si="124"/>
        <v>#DIV/0!</v>
      </c>
      <c r="N187" s="84" t="e">
        <f t="shared" si="124"/>
        <v>#DIV/0!</v>
      </c>
      <c r="O187" s="84" t="e">
        <f t="shared" si="124"/>
        <v>#DIV/0!</v>
      </c>
      <c r="P187" s="84" t="e">
        <f t="shared" si="124"/>
        <v>#DIV/0!</v>
      </c>
      <c r="Q187" s="84" t="e">
        <f t="shared" si="124"/>
        <v>#DIV/0!</v>
      </c>
      <c r="R187" s="84" t="e">
        <f t="shared" si="124"/>
        <v>#DIV/0!</v>
      </c>
      <c r="S187" s="84" t="e">
        <f t="shared" si="124"/>
        <v>#DIV/0!</v>
      </c>
      <c r="T187" s="84" t="e">
        <f t="shared" si="124"/>
        <v>#DIV/0!</v>
      </c>
      <c r="U187" s="84" t="e">
        <f t="shared" si="124"/>
        <v>#DIV/0!</v>
      </c>
      <c r="V187" s="84" t="e">
        <f t="shared" si="124"/>
        <v>#DIV/0!</v>
      </c>
      <c r="W187" s="84" t="e">
        <f t="shared" si="124"/>
        <v>#DIV/0!</v>
      </c>
      <c r="X187" s="84" t="e">
        <f t="shared" si="124"/>
        <v>#DIV/0!</v>
      </c>
      <c r="Y187" s="84" t="e">
        <f t="shared" si="124"/>
        <v>#DIV/0!</v>
      </c>
      <c r="Z187" s="84" t="e">
        <f t="shared" si="124"/>
        <v>#DIV/0!</v>
      </c>
      <c r="AA187" s="84" t="e">
        <f t="shared" si="124"/>
        <v>#DIV/0!</v>
      </c>
      <c r="AB187" s="84" t="e">
        <f t="shared" si="124"/>
        <v>#DIV/0!</v>
      </c>
      <c r="AC187" s="84" t="e">
        <f t="shared" si="124"/>
        <v>#DIV/0!</v>
      </c>
    </row>
    <row r="188" spans="2:29" x14ac:dyDescent="0.25">
      <c r="B188" t="s">
        <v>316</v>
      </c>
      <c r="C188" t="s">
        <v>283</v>
      </c>
      <c r="D188" s="85" t="e">
        <f>(D187/D186)</f>
        <v>#DIV/0!</v>
      </c>
      <c r="E188" t="s">
        <v>270</v>
      </c>
      <c r="F188" s="85" t="e">
        <f>(F187/F186)</f>
        <v>#DIV/0!</v>
      </c>
      <c r="G188" s="85" t="e">
        <f>(G187/G186)</f>
        <v>#DIV/0!</v>
      </c>
      <c r="H188" s="85" t="e">
        <f t="shared" ref="H188:AC188" si="125">(H187/H186)</f>
        <v>#DIV/0!</v>
      </c>
      <c r="I188" s="85" t="e">
        <f t="shared" si="125"/>
        <v>#DIV/0!</v>
      </c>
      <c r="J188" s="85" t="e">
        <f t="shared" si="125"/>
        <v>#DIV/0!</v>
      </c>
      <c r="K188" s="85" t="e">
        <f t="shared" si="125"/>
        <v>#DIV/0!</v>
      </c>
      <c r="L188" s="85" t="e">
        <f t="shared" si="125"/>
        <v>#DIV/0!</v>
      </c>
      <c r="M188" s="85" t="e">
        <f t="shared" si="125"/>
        <v>#DIV/0!</v>
      </c>
      <c r="N188" s="85" t="e">
        <f t="shared" si="125"/>
        <v>#DIV/0!</v>
      </c>
      <c r="O188" s="85" t="e">
        <f t="shared" si="125"/>
        <v>#DIV/0!</v>
      </c>
      <c r="P188" s="85" t="e">
        <f t="shared" si="125"/>
        <v>#DIV/0!</v>
      </c>
      <c r="Q188" s="85" t="e">
        <f t="shared" si="125"/>
        <v>#DIV/0!</v>
      </c>
      <c r="R188" s="85" t="e">
        <f t="shared" si="125"/>
        <v>#DIV/0!</v>
      </c>
      <c r="S188" s="85" t="e">
        <f t="shared" si="125"/>
        <v>#DIV/0!</v>
      </c>
      <c r="T188" s="85" t="e">
        <f t="shared" si="125"/>
        <v>#DIV/0!</v>
      </c>
      <c r="U188" s="85" t="e">
        <f t="shared" si="125"/>
        <v>#DIV/0!</v>
      </c>
      <c r="V188" s="85" t="e">
        <f t="shared" si="125"/>
        <v>#DIV/0!</v>
      </c>
      <c r="W188" s="85" t="e">
        <f t="shared" si="125"/>
        <v>#DIV/0!</v>
      </c>
      <c r="X188" s="85" t="e">
        <f t="shared" si="125"/>
        <v>#DIV/0!</v>
      </c>
      <c r="Y188" s="85" t="e">
        <f t="shared" si="125"/>
        <v>#DIV/0!</v>
      </c>
      <c r="Z188" s="85" t="e">
        <f t="shared" si="125"/>
        <v>#DIV/0!</v>
      </c>
      <c r="AA188" s="85" t="e">
        <f t="shared" si="125"/>
        <v>#DIV/0!</v>
      </c>
      <c r="AB188" s="85" t="e">
        <f t="shared" si="125"/>
        <v>#DIV/0!</v>
      </c>
      <c r="AC188" s="85" t="e">
        <f t="shared" si="125"/>
        <v>#DIV/0!</v>
      </c>
    </row>
    <row r="189" spans="2:29" x14ac:dyDescent="0.25">
      <c r="B189" t="s">
        <v>301</v>
      </c>
      <c r="C189" t="s">
        <v>288</v>
      </c>
      <c r="D189" s="36" t="e">
        <f>D140*D153*D169</f>
        <v>#DIV/0!</v>
      </c>
      <c r="E189" t="s">
        <v>270</v>
      </c>
      <c r="F189" s="36" t="e">
        <f>F140*F153*F169</f>
        <v>#DIV/0!</v>
      </c>
      <c r="G189" s="36" t="e">
        <f>G140*G153*G169</f>
        <v>#DIV/0!</v>
      </c>
      <c r="H189" s="36" t="e">
        <f t="shared" ref="H189:AC189" si="126">H140*H153*H169</f>
        <v>#DIV/0!</v>
      </c>
      <c r="I189" s="36" t="e">
        <f t="shared" si="126"/>
        <v>#DIV/0!</v>
      </c>
      <c r="J189" s="36" t="e">
        <f t="shared" si="126"/>
        <v>#DIV/0!</v>
      </c>
      <c r="K189" s="36" t="e">
        <f t="shared" si="126"/>
        <v>#DIV/0!</v>
      </c>
      <c r="L189" s="36" t="e">
        <f t="shared" si="126"/>
        <v>#DIV/0!</v>
      </c>
      <c r="M189" s="36" t="e">
        <f t="shared" si="126"/>
        <v>#DIV/0!</v>
      </c>
      <c r="N189" s="36" t="e">
        <f t="shared" si="126"/>
        <v>#DIV/0!</v>
      </c>
      <c r="O189" s="36" t="e">
        <f t="shared" si="126"/>
        <v>#DIV/0!</v>
      </c>
      <c r="P189" s="36" t="e">
        <f t="shared" si="126"/>
        <v>#DIV/0!</v>
      </c>
      <c r="Q189" s="36" t="e">
        <f t="shared" si="126"/>
        <v>#DIV/0!</v>
      </c>
      <c r="R189" s="36" t="e">
        <f t="shared" si="126"/>
        <v>#DIV/0!</v>
      </c>
      <c r="S189" s="36" t="e">
        <f t="shared" si="126"/>
        <v>#DIV/0!</v>
      </c>
      <c r="T189" s="36" t="e">
        <f t="shared" si="126"/>
        <v>#DIV/0!</v>
      </c>
      <c r="U189" s="36" t="e">
        <f t="shared" si="126"/>
        <v>#DIV/0!</v>
      </c>
      <c r="V189" s="36" t="e">
        <f t="shared" si="126"/>
        <v>#DIV/0!</v>
      </c>
      <c r="W189" s="36" t="e">
        <f t="shared" si="126"/>
        <v>#DIV/0!</v>
      </c>
      <c r="X189" s="36" t="e">
        <f t="shared" si="126"/>
        <v>#DIV/0!</v>
      </c>
      <c r="Y189" s="36" t="e">
        <f t="shared" si="126"/>
        <v>#DIV/0!</v>
      </c>
      <c r="Z189" s="36" t="e">
        <f t="shared" si="126"/>
        <v>#DIV/0!</v>
      </c>
      <c r="AA189" s="36" t="e">
        <f t="shared" si="126"/>
        <v>#DIV/0!</v>
      </c>
      <c r="AB189" s="36" t="e">
        <f t="shared" si="126"/>
        <v>#DIV/0!</v>
      </c>
      <c r="AC189" s="36" t="e">
        <f t="shared" si="126"/>
        <v>#DIV/0!</v>
      </c>
    </row>
    <row r="191" spans="2:29" x14ac:dyDescent="0.25">
      <c r="B191" s="33" t="s">
        <v>319</v>
      </c>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row>
    <row r="192" spans="2:29" x14ac:dyDescent="0.25">
      <c r="B192" s="1" t="s">
        <v>320</v>
      </c>
    </row>
    <row r="193" spans="2:29" x14ac:dyDescent="0.25">
      <c r="B193" t="s">
        <v>321</v>
      </c>
      <c r="C193" t="s">
        <v>249</v>
      </c>
      <c r="D193" s="84" t="e">
        <f>D115</f>
        <v>#DIV/0!</v>
      </c>
      <c r="E193" t="s">
        <v>274</v>
      </c>
      <c r="F193" s="84" t="e">
        <f>F115</f>
        <v>#DIV/0!</v>
      </c>
      <c r="G193" s="84" t="e">
        <f>G115</f>
        <v>#DIV/0!</v>
      </c>
      <c r="H193" s="84" t="e">
        <f t="shared" ref="H193:AC193" si="127">H115</f>
        <v>#DIV/0!</v>
      </c>
      <c r="I193" s="84" t="e">
        <f t="shared" si="127"/>
        <v>#DIV/0!</v>
      </c>
      <c r="J193" s="84" t="e">
        <f t="shared" si="127"/>
        <v>#DIV/0!</v>
      </c>
      <c r="K193" s="84" t="e">
        <f t="shared" si="127"/>
        <v>#DIV/0!</v>
      </c>
      <c r="L193" s="84" t="e">
        <f t="shared" si="127"/>
        <v>#DIV/0!</v>
      </c>
      <c r="M193" s="84" t="e">
        <f t="shared" si="127"/>
        <v>#DIV/0!</v>
      </c>
      <c r="N193" s="84" t="e">
        <f t="shared" si="127"/>
        <v>#DIV/0!</v>
      </c>
      <c r="O193" s="84" t="e">
        <f t="shared" si="127"/>
        <v>#DIV/0!</v>
      </c>
      <c r="P193" s="84" t="e">
        <f t="shared" si="127"/>
        <v>#DIV/0!</v>
      </c>
      <c r="Q193" s="84" t="e">
        <f t="shared" si="127"/>
        <v>#DIV/0!</v>
      </c>
      <c r="R193" s="84" t="e">
        <f t="shared" si="127"/>
        <v>#DIV/0!</v>
      </c>
      <c r="S193" s="84" t="e">
        <f t="shared" si="127"/>
        <v>#DIV/0!</v>
      </c>
      <c r="T193" s="84" t="e">
        <f t="shared" si="127"/>
        <v>#DIV/0!</v>
      </c>
      <c r="U193" s="84" t="e">
        <f t="shared" si="127"/>
        <v>#DIV/0!</v>
      </c>
      <c r="V193" s="84" t="e">
        <f t="shared" si="127"/>
        <v>#DIV/0!</v>
      </c>
      <c r="W193" s="84" t="e">
        <f t="shared" si="127"/>
        <v>#DIV/0!</v>
      </c>
      <c r="X193" s="84" t="e">
        <f t="shared" si="127"/>
        <v>#DIV/0!</v>
      </c>
      <c r="Y193" s="84" t="e">
        <f t="shared" si="127"/>
        <v>#DIV/0!</v>
      </c>
      <c r="Z193" s="84" t="e">
        <f t="shared" si="127"/>
        <v>#DIV/0!</v>
      </c>
      <c r="AA193" s="84" t="e">
        <f t="shared" si="127"/>
        <v>#DIV/0!</v>
      </c>
      <c r="AB193" s="84" t="e">
        <f t="shared" si="127"/>
        <v>#DIV/0!</v>
      </c>
      <c r="AC193" s="84" t="e">
        <f t="shared" si="127"/>
        <v>#DIV/0!</v>
      </c>
    </row>
    <row r="194" spans="2:29" x14ac:dyDescent="0.25">
      <c r="B194" t="s">
        <v>322</v>
      </c>
      <c r="C194" t="s">
        <v>250</v>
      </c>
      <c r="D194" s="87">
        <f>Inputs!$R$4</f>
        <v>0</v>
      </c>
      <c r="F194" s="87">
        <f>Inputs!$R$4</f>
        <v>0</v>
      </c>
      <c r="G194" s="87">
        <f>Inputs!$R$4</f>
        <v>0</v>
      </c>
      <c r="H194" s="87">
        <f>Inputs!$R$4</f>
        <v>0</v>
      </c>
      <c r="I194" s="87">
        <f>Inputs!$R$4</f>
        <v>0</v>
      </c>
      <c r="J194" s="87">
        <f>Inputs!$R$4</f>
        <v>0</v>
      </c>
      <c r="K194" s="87">
        <f>Inputs!$R$4</f>
        <v>0</v>
      </c>
      <c r="L194" s="87">
        <f>Inputs!$R$4</f>
        <v>0</v>
      </c>
      <c r="M194" s="87">
        <f>Inputs!$R$4</f>
        <v>0</v>
      </c>
      <c r="N194" s="87">
        <f>Inputs!$R$4</f>
        <v>0</v>
      </c>
      <c r="O194" s="87">
        <f>Inputs!$R$4</f>
        <v>0</v>
      </c>
      <c r="P194" s="87">
        <f>Inputs!$R$4</f>
        <v>0</v>
      </c>
      <c r="Q194" s="87">
        <f>Inputs!$R$4</f>
        <v>0</v>
      </c>
      <c r="R194" s="87">
        <f>Inputs!$R$4</f>
        <v>0</v>
      </c>
      <c r="S194" s="87">
        <f>Inputs!$R$4</f>
        <v>0</v>
      </c>
      <c r="T194" s="87">
        <f>Inputs!$R$4</f>
        <v>0</v>
      </c>
      <c r="U194" s="87">
        <f>Inputs!$R$4</f>
        <v>0</v>
      </c>
      <c r="V194" s="87">
        <f>Inputs!$R$4</f>
        <v>0</v>
      </c>
      <c r="W194" s="87">
        <f>Inputs!$R$4</f>
        <v>0</v>
      </c>
      <c r="X194" s="87">
        <f>Inputs!$R$4</f>
        <v>0</v>
      </c>
      <c r="Y194" s="87">
        <f>Inputs!$R$4</f>
        <v>0</v>
      </c>
      <c r="Z194" s="87">
        <f>Inputs!$R$4</f>
        <v>0</v>
      </c>
      <c r="AA194" s="87">
        <f>Inputs!$R$4</f>
        <v>0</v>
      </c>
      <c r="AB194" s="87">
        <f>Inputs!$R$4</f>
        <v>0</v>
      </c>
      <c r="AC194" s="87">
        <f>Inputs!$R$4</f>
        <v>0</v>
      </c>
    </row>
    <row r="195" spans="2:29" x14ac:dyDescent="0.25">
      <c r="B195" t="s">
        <v>323</v>
      </c>
      <c r="C195" t="s">
        <v>251</v>
      </c>
      <c r="D195" s="84">
        <v>250</v>
      </c>
      <c r="E195" t="s">
        <v>274</v>
      </c>
      <c r="F195" s="84">
        <v>250</v>
      </c>
      <c r="G195" s="84">
        <v>251</v>
      </c>
      <c r="H195" s="84">
        <v>252</v>
      </c>
      <c r="I195" s="84">
        <v>253</v>
      </c>
      <c r="J195" s="84">
        <v>254</v>
      </c>
      <c r="K195" s="84">
        <v>255</v>
      </c>
      <c r="L195" s="84">
        <v>256</v>
      </c>
      <c r="M195" s="84">
        <v>257</v>
      </c>
      <c r="N195" s="84">
        <v>258</v>
      </c>
      <c r="O195" s="84">
        <v>259</v>
      </c>
      <c r="P195" s="84">
        <v>260</v>
      </c>
      <c r="Q195" s="84">
        <v>261</v>
      </c>
      <c r="R195" s="84">
        <v>262</v>
      </c>
      <c r="S195" s="84">
        <v>263</v>
      </c>
      <c r="T195" s="84">
        <v>264</v>
      </c>
      <c r="U195" s="84">
        <v>265</v>
      </c>
      <c r="V195" s="84">
        <v>266</v>
      </c>
      <c r="W195" s="84">
        <v>267</v>
      </c>
      <c r="X195" s="84">
        <v>268</v>
      </c>
      <c r="Y195" s="84">
        <v>269</v>
      </c>
      <c r="Z195" s="84">
        <v>270</v>
      </c>
      <c r="AA195" s="84">
        <v>271</v>
      </c>
      <c r="AB195" s="84">
        <v>272</v>
      </c>
      <c r="AC195" s="84">
        <v>273</v>
      </c>
    </row>
    <row r="196" spans="2:29" x14ac:dyDescent="0.25">
      <c r="B196" t="s">
        <v>324</v>
      </c>
      <c r="C196" t="s">
        <v>253</v>
      </c>
      <c r="D196" s="84" t="e">
        <f>D193/D194</f>
        <v>#DIV/0!</v>
      </c>
      <c r="E196" t="s">
        <v>274</v>
      </c>
      <c r="F196" s="84" t="e">
        <f>F193/F194</f>
        <v>#DIV/0!</v>
      </c>
      <c r="G196" s="84" t="e">
        <f>G193/G194</f>
        <v>#DIV/0!</v>
      </c>
      <c r="H196" s="84" t="e">
        <f t="shared" ref="H196:AC196" si="128">H193/H194</f>
        <v>#DIV/0!</v>
      </c>
      <c r="I196" s="84" t="e">
        <f t="shared" si="128"/>
        <v>#DIV/0!</v>
      </c>
      <c r="J196" s="84" t="e">
        <f t="shared" si="128"/>
        <v>#DIV/0!</v>
      </c>
      <c r="K196" s="84" t="e">
        <f t="shared" si="128"/>
        <v>#DIV/0!</v>
      </c>
      <c r="L196" s="84" t="e">
        <f t="shared" si="128"/>
        <v>#DIV/0!</v>
      </c>
      <c r="M196" s="84" t="e">
        <f t="shared" si="128"/>
        <v>#DIV/0!</v>
      </c>
      <c r="N196" s="84" t="e">
        <f t="shared" si="128"/>
        <v>#DIV/0!</v>
      </c>
      <c r="O196" s="84" t="e">
        <f t="shared" si="128"/>
        <v>#DIV/0!</v>
      </c>
      <c r="P196" s="84" t="e">
        <f t="shared" si="128"/>
        <v>#DIV/0!</v>
      </c>
      <c r="Q196" s="84" t="e">
        <f t="shared" si="128"/>
        <v>#DIV/0!</v>
      </c>
      <c r="R196" s="84" t="e">
        <f t="shared" si="128"/>
        <v>#DIV/0!</v>
      </c>
      <c r="S196" s="84" t="e">
        <f t="shared" si="128"/>
        <v>#DIV/0!</v>
      </c>
      <c r="T196" s="84" t="e">
        <f t="shared" si="128"/>
        <v>#DIV/0!</v>
      </c>
      <c r="U196" s="84" t="e">
        <f t="shared" si="128"/>
        <v>#DIV/0!</v>
      </c>
      <c r="V196" s="84" t="e">
        <f t="shared" si="128"/>
        <v>#DIV/0!</v>
      </c>
      <c r="W196" s="84" t="e">
        <f t="shared" si="128"/>
        <v>#DIV/0!</v>
      </c>
      <c r="X196" s="84" t="e">
        <f t="shared" si="128"/>
        <v>#DIV/0!</v>
      </c>
      <c r="Y196" s="84" t="e">
        <f t="shared" si="128"/>
        <v>#DIV/0!</v>
      </c>
      <c r="Z196" s="84" t="e">
        <f t="shared" si="128"/>
        <v>#DIV/0!</v>
      </c>
      <c r="AA196" s="84" t="e">
        <f t="shared" si="128"/>
        <v>#DIV/0!</v>
      </c>
      <c r="AB196" s="84" t="e">
        <f t="shared" si="128"/>
        <v>#DIV/0!</v>
      </c>
      <c r="AC196" s="84" t="e">
        <f t="shared" si="128"/>
        <v>#DIV/0!</v>
      </c>
    </row>
    <row r="197" spans="2:29" x14ac:dyDescent="0.25">
      <c r="B197" t="s">
        <v>325</v>
      </c>
      <c r="C197" t="s">
        <v>255</v>
      </c>
      <c r="D197" s="84">
        <f>D149</f>
        <v>0</v>
      </c>
      <c r="E197" t="s">
        <v>83</v>
      </c>
      <c r="F197" s="84">
        <f>F149</f>
        <v>0</v>
      </c>
      <c r="G197" s="84">
        <f>G149</f>
        <v>0</v>
      </c>
      <c r="H197" s="84">
        <f t="shared" ref="H197:AC197" si="129">H149</f>
        <v>0</v>
      </c>
      <c r="I197" s="84">
        <f t="shared" si="129"/>
        <v>0</v>
      </c>
      <c r="J197" s="84">
        <f t="shared" si="129"/>
        <v>0</v>
      </c>
      <c r="K197" s="84">
        <f t="shared" si="129"/>
        <v>0</v>
      </c>
      <c r="L197" s="84">
        <f t="shared" si="129"/>
        <v>0</v>
      </c>
      <c r="M197" s="84">
        <f t="shared" si="129"/>
        <v>0</v>
      </c>
      <c r="N197" s="84">
        <f t="shared" si="129"/>
        <v>0</v>
      </c>
      <c r="O197" s="84">
        <f t="shared" si="129"/>
        <v>0</v>
      </c>
      <c r="P197" s="84">
        <f t="shared" si="129"/>
        <v>0</v>
      </c>
      <c r="Q197" s="84">
        <f t="shared" si="129"/>
        <v>0</v>
      </c>
      <c r="R197" s="84">
        <f t="shared" si="129"/>
        <v>0</v>
      </c>
      <c r="S197" s="84">
        <f t="shared" si="129"/>
        <v>0</v>
      </c>
      <c r="T197" s="84">
        <f t="shared" si="129"/>
        <v>0</v>
      </c>
      <c r="U197" s="84">
        <f t="shared" si="129"/>
        <v>0</v>
      </c>
      <c r="V197" s="84">
        <f t="shared" si="129"/>
        <v>0</v>
      </c>
      <c r="W197" s="84">
        <f t="shared" si="129"/>
        <v>0</v>
      </c>
      <c r="X197" s="84">
        <f t="shared" si="129"/>
        <v>0</v>
      </c>
      <c r="Y197" s="84">
        <f t="shared" si="129"/>
        <v>0</v>
      </c>
      <c r="Z197" s="84">
        <f t="shared" si="129"/>
        <v>0</v>
      </c>
      <c r="AA197" s="84">
        <f t="shared" si="129"/>
        <v>0</v>
      </c>
      <c r="AB197" s="84">
        <f t="shared" si="129"/>
        <v>0</v>
      </c>
      <c r="AC197" s="84">
        <f t="shared" si="129"/>
        <v>0</v>
      </c>
    </row>
    <row r="198" spans="2:29" x14ac:dyDescent="0.25">
      <c r="B198" t="s">
        <v>326</v>
      </c>
      <c r="C198" t="s">
        <v>257</v>
      </c>
      <c r="D198" s="84" t="e">
        <f>D196*1000/D197/1.73</f>
        <v>#DIV/0!</v>
      </c>
      <c r="E198" t="s">
        <v>113</v>
      </c>
      <c r="F198" s="84" t="e">
        <f>F196*1000/F197/1.73</f>
        <v>#DIV/0!</v>
      </c>
      <c r="G198" s="84" t="e">
        <f>G196*1000/G197/1.73</f>
        <v>#DIV/0!</v>
      </c>
      <c r="H198" s="84" t="e">
        <f t="shared" ref="H198:AC198" si="130">H196*1000/H197/1.73</f>
        <v>#DIV/0!</v>
      </c>
      <c r="I198" s="84" t="e">
        <f t="shared" si="130"/>
        <v>#DIV/0!</v>
      </c>
      <c r="J198" s="84" t="e">
        <f t="shared" si="130"/>
        <v>#DIV/0!</v>
      </c>
      <c r="K198" s="84" t="e">
        <f t="shared" si="130"/>
        <v>#DIV/0!</v>
      </c>
      <c r="L198" s="84" t="e">
        <f t="shared" si="130"/>
        <v>#DIV/0!</v>
      </c>
      <c r="M198" s="84" t="e">
        <f t="shared" si="130"/>
        <v>#DIV/0!</v>
      </c>
      <c r="N198" s="84" t="e">
        <f t="shared" si="130"/>
        <v>#DIV/0!</v>
      </c>
      <c r="O198" s="84" t="e">
        <f t="shared" si="130"/>
        <v>#DIV/0!</v>
      </c>
      <c r="P198" s="84" t="e">
        <f t="shared" si="130"/>
        <v>#DIV/0!</v>
      </c>
      <c r="Q198" s="84" t="e">
        <f t="shared" si="130"/>
        <v>#DIV/0!</v>
      </c>
      <c r="R198" s="84" t="e">
        <f t="shared" si="130"/>
        <v>#DIV/0!</v>
      </c>
      <c r="S198" s="84" t="e">
        <f t="shared" si="130"/>
        <v>#DIV/0!</v>
      </c>
      <c r="T198" s="84" t="e">
        <f t="shared" si="130"/>
        <v>#DIV/0!</v>
      </c>
      <c r="U198" s="84" t="e">
        <f t="shared" si="130"/>
        <v>#DIV/0!</v>
      </c>
      <c r="V198" s="84" t="e">
        <f t="shared" si="130"/>
        <v>#DIV/0!</v>
      </c>
      <c r="W198" s="84" t="e">
        <f t="shared" si="130"/>
        <v>#DIV/0!</v>
      </c>
      <c r="X198" s="84" t="e">
        <f t="shared" si="130"/>
        <v>#DIV/0!</v>
      </c>
      <c r="Y198" s="84" t="e">
        <f t="shared" si="130"/>
        <v>#DIV/0!</v>
      </c>
      <c r="Z198" s="84" t="e">
        <f t="shared" si="130"/>
        <v>#DIV/0!</v>
      </c>
      <c r="AA198" s="84" t="e">
        <f t="shared" si="130"/>
        <v>#DIV/0!</v>
      </c>
      <c r="AB198" s="84" t="e">
        <f t="shared" si="130"/>
        <v>#DIV/0!</v>
      </c>
      <c r="AC198" s="84" t="e">
        <f t="shared" si="130"/>
        <v>#DIV/0!</v>
      </c>
    </row>
    <row r="199" spans="2:29" x14ac:dyDescent="0.25">
      <c r="B199" t="s">
        <v>90</v>
      </c>
      <c r="C199" t="s">
        <v>259</v>
      </c>
      <c r="D199" s="87">
        <f>Inputs!$R$5</f>
        <v>0</v>
      </c>
      <c r="E199" t="s">
        <v>88</v>
      </c>
      <c r="F199" s="87">
        <f>Inputs!$R$5</f>
        <v>0</v>
      </c>
      <c r="G199" s="87">
        <f>Inputs!$R$5</f>
        <v>0</v>
      </c>
      <c r="H199" s="87">
        <f>Inputs!$R$5</f>
        <v>0</v>
      </c>
      <c r="I199" s="87">
        <f>Inputs!$R$5</f>
        <v>0</v>
      </c>
      <c r="J199" s="87">
        <f>Inputs!$R$5</f>
        <v>0</v>
      </c>
      <c r="K199" s="87">
        <f>Inputs!$R$5</f>
        <v>0</v>
      </c>
      <c r="L199" s="87">
        <f>Inputs!$R$5</f>
        <v>0</v>
      </c>
      <c r="M199" s="87">
        <f>Inputs!$R$5</f>
        <v>0</v>
      </c>
      <c r="N199" s="87">
        <f>Inputs!$R$5</f>
        <v>0</v>
      </c>
      <c r="O199" s="87">
        <f>Inputs!$R$5</f>
        <v>0</v>
      </c>
      <c r="P199" s="87">
        <f>Inputs!$R$5</f>
        <v>0</v>
      </c>
      <c r="Q199" s="87">
        <f>Inputs!$R$5</f>
        <v>0</v>
      </c>
      <c r="R199" s="87">
        <f>Inputs!$R$5</f>
        <v>0</v>
      </c>
      <c r="S199" s="87">
        <f>Inputs!$R$5</f>
        <v>0</v>
      </c>
      <c r="T199" s="87">
        <f>Inputs!$R$5</f>
        <v>0</v>
      </c>
      <c r="U199" s="87">
        <f>Inputs!$R$5</f>
        <v>0</v>
      </c>
      <c r="V199" s="87">
        <f>Inputs!$R$5</f>
        <v>0</v>
      </c>
      <c r="W199" s="87">
        <f>Inputs!$R$5</f>
        <v>0</v>
      </c>
      <c r="X199" s="87">
        <f>Inputs!$R$5</f>
        <v>0</v>
      </c>
      <c r="Y199" s="87">
        <f>Inputs!$R$5</f>
        <v>0</v>
      </c>
      <c r="Z199" s="87">
        <f>Inputs!$R$5</f>
        <v>0</v>
      </c>
      <c r="AA199" s="87">
        <f>Inputs!$R$5</f>
        <v>0</v>
      </c>
      <c r="AB199" s="87">
        <f>Inputs!$R$5</f>
        <v>0</v>
      </c>
      <c r="AC199" s="87">
        <f>Inputs!$R$5</f>
        <v>0</v>
      </c>
    </row>
    <row r="200" spans="2:29" x14ac:dyDescent="0.25">
      <c r="B200" t="s">
        <v>93</v>
      </c>
      <c r="C200" t="s">
        <v>260</v>
      </c>
      <c r="D200" s="87">
        <f>Inputs!$R$6</f>
        <v>0</v>
      </c>
      <c r="E200" t="s">
        <v>94</v>
      </c>
      <c r="F200" s="87">
        <f>Inputs!$R$6</f>
        <v>0</v>
      </c>
      <c r="G200" s="87">
        <f>Inputs!$R$6</f>
        <v>0</v>
      </c>
      <c r="H200" s="87">
        <f>Inputs!$R$6</f>
        <v>0</v>
      </c>
      <c r="I200" s="87">
        <f>Inputs!$R$6</f>
        <v>0</v>
      </c>
      <c r="J200" s="87">
        <f>Inputs!$R$6</f>
        <v>0</v>
      </c>
      <c r="K200" s="87">
        <f>Inputs!$R$6</f>
        <v>0</v>
      </c>
      <c r="L200" s="87">
        <f>Inputs!$R$6</f>
        <v>0</v>
      </c>
      <c r="M200" s="87">
        <f>Inputs!$R$6</f>
        <v>0</v>
      </c>
      <c r="N200" s="87">
        <f>Inputs!$R$6</f>
        <v>0</v>
      </c>
      <c r="O200" s="87">
        <f>Inputs!$R$6</f>
        <v>0</v>
      </c>
      <c r="P200" s="87">
        <f>Inputs!$R$6</f>
        <v>0</v>
      </c>
      <c r="Q200" s="87">
        <f>Inputs!$R$6</f>
        <v>0</v>
      </c>
      <c r="R200" s="87">
        <f>Inputs!$R$6</f>
        <v>0</v>
      </c>
      <c r="S200" s="87">
        <f>Inputs!$R$6</f>
        <v>0</v>
      </c>
      <c r="T200" s="87">
        <f>Inputs!$R$6</f>
        <v>0</v>
      </c>
      <c r="U200" s="87">
        <f>Inputs!$R$6</f>
        <v>0</v>
      </c>
      <c r="V200" s="87">
        <f>Inputs!$R$6</f>
        <v>0</v>
      </c>
      <c r="W200" s="87">
        <f>Inputs!$R$6</f>
        <v>0</v>
      </c>
      <c r="X200" s="87">
        <f>Inputs!$R$6</f>
        <v>0</v>
      </c>
      <c r="Y200" s="87">
        <f>Inputs!$R$6</f>
        <v>0</v>
      </c>
      <c r="Z200" s="87">
        <f>Inputs!$R$6</f>
        <v>0</v>
      </c>
      <c r="AA200" s="87">
        <f>Inputs!$R$6</f>
        <v>0</v>
      </c>
      <c r="AB200" s="87">
        <f>Inputs!$R$6</f>
        <v>0</v>
      </c>
      <c r="AC200" s="87">
        <f>Inputs!$R$6</f>
        <v>0</v>
      </c>
    </row>
    <row r="201" spans="2:29" x14ac:dyDescent="0.25">
      <c r="B201" t="s">
        <v>293</v>
      </c>
      <c r="C201" t="s">
        <v>262</v>
      </c>
      <c r="D201" s="87">
        <f>Inputs!$R$7</f>
        <v>0</v>
      </c>
      <c r="E201" t="s">
        <v>294</v>
      </c>
      <c r="F201" s="87">
        <f>Inputs!$R$7</f>
        <v>0</v>
      </c>
      <c r="G201" s="87">
        <f>Inputs!$R$7</f>
        <v>0</v>
      </c>
      <c r="H201" s="87">
        <f>Inputs!$R$7</f>
        <v>0</v>
      </c>
      <c r="I201" s="87">
        <f>Inputs!$R$7</f>
        <v>0</v>
      </c>
      <c r="J201" s="87">
        <f>Inputs!$R$7</f>
        <v>0</v>
      </c>
      <c r="K201" s="87">
        <f>Inputs!$R$7</f>
        <v>0</v>
      </c>
      <c r="L201" s="87">
        <f>Inputs!$R$7</f>
        <v>0</v>
      </c>
      <c r="M201" s="87">
        <f>Inputs!$R$7</f>
        <v>0</v>
      </c>
      <c r="N201" s="87">
        <f>Inputs!$R$7</f>
        <v>0</v>
      </c>
      <c r="O201" s="87">
        <f>Inputs!$R$7</f>
        <v>0</v>
      </c>
      <c r="P201" s="87">
        <f>Inputs!$R$7</f>
        <v>0</v>
      </c>
      <c r="Q201" s="87">
        <f>Inputs!$R$7</f>
        <v>0</v>
      </c>
      <c r="R201" s="87">
        <f>Inputs!$R$7</f>
        <v>0</v>
      </c>
      <c r="S201" s="87">
        <f>Inputs!$R$7</f>
        <v>0</v>
      </c>
      <c r="T201" s="87">
        <f>Inputs!$R$7</f>
        <v>0</v>
      </c>
      <c r="U201" s="87">
        <f>Inputs!$R$7</f>
        <v>0</v>
      </c>
      <c r="V201" s="87">
        <f>Inputs!$R$7</f>
        <v>0</v>
      </c>
      <c r="W201" s="87">
        <f>Inputs!$R$7</f>
        <v>0</v>
      </c>
      <c r="X201" s="87">
        <f>Inputs!$R$7</f>
        <v>0</v>
      </c>
      <c r="Y201" s="87">
        <f>Inputs!$R$7</f>
        <v>0</v>
      </c>
      <c r="Z201" s="87">
        <f>Inputs!$R$7</f>
        <v>0</v>
      </c>
      <c r="AA201" s="87">
        <f>Inputs!$R$7</f>
        <v>0</v>
      </c>
      <c r="AB201" s="87">
        <f>Inputs!$R$7</f>
        <v>0</v>
      </c>
      <c r="AC201" s="87">
        <f>Inputs!$R$7</f>
        <v>0</v>
      </c>
    </row>
    <row r="202" spans="2:29" x14ac:dyDescent="0.25">
      <c r="B202" t="s">
        <v>295</v>
      </c>
      <c r="C202" t="s">
        <v>264</v>
      </c>
      <c r="D202" s="206">
        <f>D201/1000*D199</f>
        <v>0</v>
      </c>
      <c r="E202" t="s">
        <v>296</v>
      </c>
      <c r="F202" s="206">
        <f>F201/1000*F199</f>
        <v>0</v>
      </c>
      <c r="G202" s="206">
        <f>G201/1000*G199</f>
        <v>0</v>
      </c>
      <c r="H202" s="206">
        <f t="shared" ref="H202:AC202" si="131">H201/1000*H199</f>
        <v>0</v>
      </c>
      <c r="I202" s="206">
        <f t="shared" si="131"/>
        <v>0</v>
      </c>
      <c r="J202" s="206">
        <f t="shared" si="131"/>
        <v>0</v>
      </c>
      <c r="K202" s="206">
        <f t="shared" si="131"/>
        <v>0</v>
      </c>
      <c r="L202" s="206">
        <f t="shared" si="131"/>
        <v>0</v>
      </c>
      <c r="M202" s="206">
        <f t="shared" si="131"/>
        <v>0</v>
      </c>
      <c r="N202" s="206">
        <f t="shared" si="131"/>
        <v>0</v>
      </c>
      <c r="O202" s="206">
        <f t="shared" si="131"/>
        <v>0</v>
      </c>
      <c r="P202" s="206">
        <f t="shared" si="131"/>
        <v>0</v>
      </c>
      <c r="Q202" s="206">
        <f t="shared" si="131"/>
        <v>0</v>
      </c>
      <c r="R202" s="206">
        <f t="shared" si="131"/>
        <v>0</v>
      </c>
      <c r="S202" s="206">
        <f t="shared" si="131"/>
        <v>0</v>
      </c>
      <c r="T202" s="206">
        <f t="shared" si="131"/>
        <v>0</v>
      </c>
      <c r="U202" s="206">
        <f t="shared" si="131"/>
        <v>0</v>
      </c>
      <c r="V202" s="206">
        <f t="shared" si="131"/>
        <v>0</v>
      </c>
      <c r="W202" s="206">
        <f t="shared" si="131"/>
        <v>0</v>
      </c>
      <c r="X202" s="206">
        <f t="shared" si="131"/>
        <v>0</v>
      </c>
      <c r="Y202" s="206">
        <f t="shared" si="131"/>
        <v>0</v>
      </c>
      <c r="Z202" s="206">
        <f t="shared" si="131"/>
        <v>0</v>
      </c>
      <c r="AA202" s="206">
        <f t="shared" si="131"/>
        <v>0</v>
      </c>
      <c r="AB202" s="206">
        <f t="shared" si="131"/>
        <v>0</v>
      </c>
      <c r="AC202" s="206">
        <f t="shared" si="131"/>
        <v>0</v>
      </c>
    </row>
    <row r="203" spans="2:29" x14ac:dyDescent="0.25">
      <c r="B203" t="s">
        <v>199</v>
      </c>
      <c r="C203" t="s">
        <v>269</v>
      </c>
      <c r="D203" s="84">
        <f>D197*D202</f>
        <v>0</v>
      </c>
      <c r="E203" t="s">
        <v>83</v>
      </c>
      <c r="F203" s="84">
        <f>F197*F202</f>
        <v>0</v>
      </c>
      <c r="G203" s="84">
        <f>G197*G202</f>
        <v>0</v>
      </c>
      <c r="H203" s="84">
        <f t="shared" ref="H203:AC203" si="132">H197*H202</f>
        <v>0</v>
      </c>
      <c r="I203" s="84">
        <f t="shared" si="132"/>
        <v>0</v>
      </c>
      <c r="J203" s="84">
        <f t="shared" si="132"/>
        <v>0</v>
      </c>
      <c r="K203" s="84">
        <f t="shared" si="132"/>
        <v>0</v>
      </c>
      <c r="L203" s="84">
        <f t="shared" si="132"/>
        <v>0</v>
      </c>
      <c r="M203" s="84">
        <f t="shared" si="132"/>
        <v>0</v>
      </c>
      <c r="N203" s="84">
        <f t="shared" si="132"/>
        <v>0</v>
      </c>
      <c r="O203" s="84">
        <f t="shared" si="132"/>
        <v>0</v>
      </c>
      <c r="P203" s="84">
        <f t="shared" si="132"/>
        <v>0</v>
      </c>
      <c r="Q203" s="84">
        <f t="shared" si="132"/>
        <v>0</v>
      </c>
      <c r="R203" s="84">
        <f t="shared" si="132"/>
        <v>0</v>
      </c>
      <c r="S203" s="84">
        <f t="shared" si="132"/>
        <v>0</v>
      </c>
      <c r="T203" s="84">
        <f t="shared" si="132"/>
        <v>0</v>
      </c>
      <c r="U203" s="84">
        <f t="shared" si="132"/>
        <v>0</v>
      </c>
      <c r="V203" s="84">
        <f t="shared" si="132"/>
        <v>0</v>
      </c>
      <c r="W203" s="84">
        <f t="shared" si="132"/>
        <v>0</v>
      </c>
      <c r="X203" s="84">
        <f t="shared" si="132"/>
        <v>0</v>
      </c>
      <c r="Y203" s="84">
        <f t="shared" si="132"/>
        <v>0</v>
      </c>
      <c r="Z203" s="84">
        <f t="shared" si="132"/>
        <v>0</v>
      </c>
      <c r="AA203" s="84">
        <f t="shared" si="132"/>
        <v>0</v>
      </c>
      <c r="AB203" s="84">
        <f t="shared" si="132"/>
        <v>0</v>
      </c>
      <c r="AC203" s="84">
        <f t="shared" si="132"/>
        <v>0</v>
      </c>
    </row>
    <row r="204" spans="2:29" x14ac:dyDescent="0.25">
      <c r="B204" t="s">
        <v>327</v>
      </c>
      <c r="C204" t="s">
        <v>271</v>
      </c>
      <c r="D204" s="84">
        <f>D197-D203</f>
        <v>0</v>
      </c>
      <c r="E204" t="s">
        <v>83</v>
      </c>
      <c r="F204" s="84">
        <f>F197-F203</f>
        <v>0</v>
      </c>
      <c r="G204" s="84">
        <f>G197-G203</f>
        <v>0</v>
      </c>
      <c r="H204" s="84">
        <f t="shared" ref="H204:AC204" si="133">H197-H203</f>
        <v>0</v>
      </c>
      <c r="I204" s="84">
        <f t="shared" si="133"/>
        <v>0</v>
      </c>
      <c r="J204" s="84">
        <f t="shared" si="133"/>
        <v>0</v>
      </c>
      <c r="K204" s="84">
        <f t="shared" si="133"/>
        <v>0</v>
      </c>
      <c r="L204" s="84">
        <f t="shared" si="133"/>
        <v>0</v>
      </c>
      <c r="M204" s="84">
        <f t="shared" si="133"/>
        <v>0</v>
      </c>
      <c r="N204" s="84">
        <f t="shared" si="133"/>
        <v>0</v>
      </c>
      <c r="O204" s="84">
        <f t="shared" si="133"/>
        <v>0</v>
      </c>
      <c r="P204" s="84">
        <f t="shared" si="133"/>
        <v>0</v>
      </c>
      <c r="Q204" s="84">
        <f t="shared" si="133"/>
        <v>0</v>
      </c>
      <c r="R204" s="84">
        <f t="shared" si="133"/>
        <v>0</v>
      </c>
      <c r="S204" s="84">
        <f t="shared" si="133"/>
        <v>0</v>
      </c>
      <c r="T204" s="84">
        <f t="shared" si="133"/>
        <v>0</v>
      </c>
      <c r="U204" s="84">
        <f t="shared" si="133"/>
        <v>0</v>
      </c>
      <c r="V204" s="84">
        <f t="shared" si="133"/>
        <v>0</v>
      </c>
      <c r="W204" s="84">
        <f t="shared" si="133"/>
        <v>0</v>
      </c>
      <c r="X204" s="84">
        <f t="shared" si="133"/>
        <v>0</v>
      </c>
      <c r="Y204" s="84">
        <f t="shared" si="133"/>
        <v>0</v>
      </c>
      <c r="Z204" s="84">
        <f t="shared" si="133"/>
        <v>0</v>
      </c>
      <c r="AA204" s="84">
        <f t="shared" si="133"/>
        <v>0</v>
      </c>
      <c r="AB204" s="84">
        <f t="shared" si="133"/>
        <v>0</v>
      </c>
      <c r="AC204" s="84">
        <f t="shared" si="133"/>
        <v>0</v>
      </c>
    </row>
    <row r="205" spans="2:29" x14ac:dyDescent="0.25">
      <c r="B205" t="s">
        <v>327</v>
      </c>
      <c r="C205" t="s">
        <v>273</v>
      </c>
      <c r="D205" s="84" t="e">
        <f>D204*D198/1000*1.73</f>
        <v>#DIV/0!</v>
      </c>
      <c r="E205" t="s">
        <v>274</v>
      </c>
      <c r="F205" s="84" t="e">
        <f>F204*F198/1000*1.73</f>
        <v>#DIV/0!</v>
      </c>
      <c r="G205" s="84" t="e">
        <f>G204*G198/1000*1.73</f>
        <v>#DIV/0!</v>
      </c>
      <c r="H205" s="84" t="e">
        <f t="shared" ref="H205:AC205" si="134">H204*H198/1000*1.73</f>
        <v>#DIV/0!</v>
      </c>
      <c r="I205" s="84" t="e">
        <f t="shared" si="134"/>
        <v>#DIV/0!</v>
      </c>
      <c r="J205" s="84" t="e">
        <f t="shared" si="134"/>
        <v>#DIV/0!</v>
      </c>
      <c r="K205" s="84" t="e">
        <f t="shared" si="134"/>
        <v>#DIV/0!</v>
      </c>
      <c r="L205" s="84" t="e">
        <f t="shared" si="134"/>
        <v>#DIV/0!</v>
      </c>
      <c r="M205" s="84" t="e">
        <f t="shared" si="134"/>
        <v>#DIV/0!</v>
      </c>
      <c r="N205" s="84" t="e">
        <f t="shared" si="134"/>
        <v>#DIV/0!</v>
      </c>
      <c r="O205" s="84" t="e">
        <f t="shared" si="134"/>
        <v>#DIV/0!</v>
      </c>
      <c r="P205" s="84" t="e">
        <f t="shared" si="134"/>
        <v>#DIV/0!</v>
      </c>
      <c r="Q205" s="84" t="e">
        <f t="shared" si="134"/>
        <v>#DIV/0!</v>
      </c>
      <c r="R205" s="84" t="e">
        <f t="shared" si="134"/>
        <v>#DIV/0!</v>
      </c>
      <c r="S205" s="84" t="e">
        <f t="shared" si="134"/>
        <v>#DIV/0!</v>
      </c>
      <c r="T205" s="84" t="e">
        <f t="shared" si="134"/>
        <v>#DIV/0!</v>
      </c>
      <c r="U205" s="84" t="e">
        <f t="shared" si="134"/>
        <v>#DIV/0!</v>
      </c>
      <c r="V205" s="84" t="e">
        <f t="shared" si="134"/>
        <v>#DIV/0!</v>
      </c>
      <c r="W205" s="84" t="e">
        <f t="shared" si="134"/>
        <v>#DIV/0!</v>
      </c>
      <c r="X205" s="84" t="e">
        <f t="shared" si="134"/>
        <v>#DIV/0!</v>
      </c>
      <c r="Y205" s="84" t="e">
        <f t="shared" si="134"/>
        <v>#DIV/0!</v>
      </c>
      <c r="Z205" s="84" t="e">
        <f t="shared" si="134"/>
        <v>#DIV/0!</v>
      </c>
      <c r="AA205" s="84" t="e">
        <f t="shared" si="134"/>
        <v>#DIV/0!</v>
      </c>
      <c r="AB205" s="84" t="e">
        <f t="shared" si="134"/>
        <v>#DIV/0!</v>
      </c>
      <c r="AC205" s="84" t="e">
        <f t="shared" si="134"/>
        <v>#DIV/0!</v>
      </c>
    </row>
    <row r="206" spans="2:29" ht="18" x14ac:dyDescent="0.35">
      <c r="B206" t="s">
        <v>300</v>
      </c>
      <c r="C206" t="s">
        <v>302</v>
      </c>
      <c r="D206" s="84" t="e">
        <f>D196-D205</f>
        <v>#DIV/0!</v>
      </c>
      <c r="E206" t="s">
        <v>274</v>
      </c>
      <c r="F206" s="84" t="e">
        <f>F196-F205</f>
        <v>#DIV/0!</v>
      </c>
      <c r="G206" s="84" t="e">
        <f>G196-G205</f>
        <v>#DIV/0!</v>
      </c>
      <c r="H206" s="84" t="e">
        <f t="shared" ref="H206:AC206" si="135">H196-H205</f>
        <v>#DIV/0!</v>
      </c>
      <c r="I206" s="84" t="e">
        <f t="shared" si="135"/>
        <v>#DIV/0!</v>
      </c>
      <c r="J206" s="84" t="e">
        <f t="shared" si="135"/>
        <v>#DIV/0!</v>
      </c>
      <c r="K206" s="84" t="e">
        <f t="shared" si="135"/>
        <v>#DIV/0!</v>
      </c>
      <c r="L206" s="84" t="e">
        <f t="shared" si="135"/>
        <v>#DIV/0!</v>
      </c>
      <c r="M206" s="84" t="e">
        <f t="shared" si="135"/>
        <v>#DIV/0!</v>
      </c>
      <c r="N206" s="84" t="e">
        <f t="shared" si="135"/>
        <v>#DIV/0!</v>
      </c>
      <c r="O206" s="84" t="e">
        <f t="shared" si="135"/>
        <v>#DIV/0!</v>
      </c>
      <c r="P206" s="84" t="e">
        <f t="shared" si="135"/>
        <v>#DIV/0!</v>
      </c>
      <c r="Q206" s="84" t="e">
        <f t="shared" si="135"/>
        <v>#DIV/0!</v>
      </c>
      <c r="R206" s="84" t="e">
        <f t="shared" si="135"/>
        <v>#DIV/0!</v>
      </c>
      <c r="S206" s="84" t="e">
        <f t="shared" si="135"/>
        <v>#DIV/0!</v>
      </c>
      <c r="T206" s="84" t="e">
        <f t="shared" si="135"/>
        <v>#DIV/0!</v>
      </c>
      <c r="U206" s="84" t="e">
        <f t="shared" si="135"/>
        <v>#DIV/0!</v>
      </c>
      <c r="V206" s="84" t="e">
        <f t="shared" si="135"/>
        <v>#DIV/0!</v>
      </c>
      <c r="W206" s="84" t="e">
        <f t="shared" si="135"/>
        <v>#DIV/0!</v>
      </c>
      <c r="X206" s="84" t="e">
        <f t="shared" si="135"/>
        <v>#DIV/0!</v>
      </c>
      <c r="Y206" s="84" t="e">
        <f t="shared" si="135"/>
        <v>#DIV/0!</v>
      </c>
      <c r="Z206" s="84" t="e">
        <f t="shared" si="135"/>
        <v>#DIV/0!</v>
      </c>
      <c r="AA206" s="84" t="e">
        <f t="shared" si="135"/>
        <v>#DIV/0!</v>
      </c>
      <c r="AB206" s="84" t="e">
        <f t="shared" si="135"/>
        <v>#DIV/0!</v>
      </c>
      <c r="AC206" s="84" t="e">
        <f t="shared" si="135"/>
        <v>#DIV/0!</v>
      </c>
    </row>
    <row r="207" spans="2:29" x14ac:dyDescent="0.25">
      <c r="B207" t="s">
        <v>300</v>
      </c>
      <c r="C207" t="s">
        <v>278</v>
      </c>
      <c r="D207" s="85" t="e">
        <f>D206/D196</f>
        <v>#DIV/0!</v>
      </c>
      <c r="E207" t="s">
        <v>270</v>
      </c>
      <c r="F207" s="85" t="e">
        <f>F206/F196</f>
        <v>#DIV/0!</v>
      </c>
      <c r="G207" s="85" t="e">
        <f>G206/G196</f>
        <v>#DIV/0!</v>
      </c>
      <c r="H207" s="85" t="e">
        <f t="shared" ref="H207:AC207" si="136">H206/H196</f>
        <v>#DIV/0!</v>
      </c>
      <c r="I207" s="85" t="e">
        <f t="shared" si="136"/>
        <v>#DIV/0!</v>
      </c>
      <c r="J207" s="85" t="e">
        <f t="shared" si="136"/>
        <v>#DIV/0!</v>
      </c>
      <c r="K207" s="85" t="e">
        <f t="shared" si="136"/>
        <v>#DIV/0!</v>
      </c>
      <c r="L207" s="85" t="e">
        <f t="shared" si="136"/>
        <v>#DIV/0!</v>
      </c>
      <c r="M207" s="85" t="e">
        <f t="shared" si="136"/>
        <v>#DIV/0!</v>
      </c>
      <c r="N207" s="85" t="e">
        <f t="shared" si="136"/>
        <v>#DIV/0!</v>
      </c>
      <c r="O207" s="85" t="e">
        <f t="shared" si="136"/>
        <v>#DIV/0!</v>
      </c>
      <c r="P207" s="85" t="e">
        <f t="shared" si="136"/>
        <v>#DIV/0!</v>
      </c>
      <c r="Q207" s="85" t="e">
        <f t="shared" si="136"/>
        <v>#DIV/0!</v>
      </c>
      <c r="R207" s="85" t="e">
        <f t="shared" si="136"/>
        <v>#DIV/0!</v>
      </c>
      <c r="S207" s="85" t="e">
        <f t="shared" si="136"/>
        <v>#DIV/0!</v>
      </c>
      <c r="T207" s="85" t="e">
        <f t="shared" si="136"/>
        <v>#DIV/0!</v>
      </c>
      <c r="U207" s="85" t="e">
        <f t="shared" si="136"/>
        <v>#DIV/0!</v>
      </c>
      <c r="V207" s="85" t="e">
        <f t="shared" si="136"/>
        <v>#DIV/0!</v>
      </c>
      <c r="W207" s="85" t="e">
        <f t="shared" si="136"/>
        <v>#DIV/0!</v>
      </c>
      <c r="X207" s="85" t="e">
        <f t="shared" si="136"/>
        <v>#DIV/0!</v>
      </c>
      <c r="Y207" s="85" t="e">
        <f t="shared" si="136"/>
        <v>#DIV/0!</v>
      </c>
      <c r="Z207" s="85" t="e">
        <f t="shared" si="136"/>
        <v>#DIV/0!</v>
      </c>
      <c r="AA207" s="85" t="e">
        <f t="shared" si="136"/>
        <v>#DIV/0!</v>
      </c>
      <c r="AB207" s="85" t="e">
        <f t="shared" si="136"/>
        <v>#DIV/0!</v>
      </c>
      <c r="AC207" s="85" t="e">
        <f t="shared" si="136"/>
        <v>#DIV/0!</v>
      </c>
    </row>
    <row r="208" spans="2:29" ht="18" x14ac:dyDescent="0.35">
      <c r="B208" t="s">
        <v>301</v>
      </c>
      <c r="C208" t="s">
        <v>328</v>
      </c>
      <c r="D208" s="36" t="e">
        <f>D205/D196</f>
        <v>#DIV/0!</v>
      </c>
      <c r="E208" t="s">
        <v>270</v>
      </c>
      <c r="F208" s="36" t="e">
        <f>F205/F196</f>
        <v>#DIV/0!</v>
      </c>
      <c r="G208" s="36" t="e">
        <f>G205/G196</f>
        <v>#DIV/0!</v>
      </c>
      <c r="H208" s="36" t="e">
        <f t="shared" ref="H208:AC208" si="137">H205/H196</f>
        <v>#DIV/0!</v>
      </c>
      <c r="I208" s="36" t="e">
        <f t="shared" si="137"/>
        <v>#DIV/0!</v>
      </c>
      <c r="J208" s="36" t="e">
        <f t="shared" si="137"/>
        <v>#DIV/0!</v>
      </c>
      <c r="K208" s="36" t="e">
        <f t="shared" si="137"/>
        <v>#DIV/0!</v>
      </c>
      <c r="L208" s="36" t="e">
        <f t="shared" si="137"/>
        <v>#DIV/0!</v>
      </c>
      <c r="M208" s="36" t="e">
        <f t="shared" si="137"/>
        <v>#DIV/0!</v>
      </c>
      <c r="N208" s="36" t="e">
        <f t="shared" si="137"/>
        <v>#DIV/0!</v>
      </c>
      <c r="O208" s="36" t="e">
        <f t="shared" si="137"/>
        <v>#DIV/0!</v>
      </c>
      <c r="P208" s="36" t="e">
        <f t="shared" si="137"/>
        <v>#DIV/0!</v>
      </c>
      <c r="Q208" s="36" t="e">
        <f t="shared" si="137"/>
        <v>#DIV/0!</v>
      </c>
      <c r="R208" s="36" t="e">
        <f t="shared" si="137"/>
        <v>#DIV/0!</v>
      </c>
      <c r="S208" s="36" t="e">
        <f t="shared" si="137"/>
        <v>#DIV/0!</v>
      </c>
      <c r="T208" s="36" t="e">
        <f t="shared" si="137"/>
        <v>#DIV/0!</v>
      </c>
      <c r="U208" s="36" t="e">
        <f t="shared" si="137"/>
        <v>#DIV/0!</v>
      </c>
      <c r="V208" s="36" t="e">
        <f t="shared" si="137"/>
        <v>#DIV/0!</v>
      </c>
      <c r="W208" s="36" t="e">
        <f t="shared" si="137"/>
        <v>#DIV/0!</v>
      </c>
      <c r="X208" s="36" t="e">
        <f t="shared" si="137"/>
        <v>#DIV/0!</v>
      </c>
      <c r="Y208" s="36" t="e">
        <f t="shared" si="137"/>
        <v>#DIV/0!</v>
      </c>
      <c r="Z208" s="36" t="e">
        <f t="shared" si="137"/>
        <v>#DIV/0!</v>
      </c>
      <c r="AA208" s="36" t="e">
        <f t="shared" si="137"/>
        <v>#DIV/0!</v>
      </c>
      <c r="AB208" s="36" t="e">
        <f t="shared" si="137"/>
        <v>#DIV/0!</v>
      </c>
      <c r="AC208" s="36" t="e">
        <f t="shared" si="137"/>
        <v>#DIV/0!</v>
      </c>
    </row>
    <row r="209" spans="2:29" x14ac:dyDescent="0.25">
      <c r="B209" s="1"/>
    </row>
    <row r="210" spans="2:29" x14ac:dyDescent="0.25">
      <c r="B210" s="33" t="s">
        <v>329</v>
      </c>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row>
    <row r="211" spans="2:29" x14ac:dyDescent="0.25">
      <c r="B211" s="1" t="s">
        <v>330</v>
      </c>
    </row>
    <row r="212" spans="2:29" x14ac:dyDescent="0.25">
      <c r="B212" t="s">
        <v>331</v>
      </c>
      <c r="C212" t="s">
        <v>249</v>
      </c>
      <c r="D212" s="84">
        <f>D195</f>
        <v>250</v>
      </c>
      <c r="E212" t="s">
        <v>274</v>
      </c>
      <c r="F212" s="84">
        <f>F195</f>
        <v>250</v>
      </c>
      <c r="G212" s="84">
        <f>G195</f>
        <v>251</v>
      </c>
      <c r="H212" s="84">
        <f t="shared" ref="H212:AC212" si="138">H195</f>
        <v>252</v>
      </c>
      <c r="I212" s="84">
        <f t="shared" si="138"/>
        <v>253</v>
      </c>
      <c r="J212" s="84">
        <f t="shared" si="138"/>
        <v>254</v>
      </c>
      <c r="K212" s="84">
        <f t="shared" si="138"/>
        <v>255</v>
      </c>
      <c r="L212" s="84">
        <f t="shared" si="138"/>
        <v>256</v>
      </c>
      <c r="M212" s="84">
        <f t="shared" si="138"/>
        <v>257</v>
      </c>
      <c r="N212" s="84">
        <f t="shared" si="138"/>
        <v>258</v>
      </c>
      <c r="O212" s="84">
        <f t="shared" si="138"/>
        <v>259</v>
      </c>
      <c r="P212" s="84">
        <f t="shared" si="138"/>
        <v>260</v>
      </c>
      <c r="Q212" s="84">
        <f t="shared" si="138"/>
        <v>261</v>
      </c>
      <c r="R212" s="84">
        <f t="shared" si="138"/>
        <v>262</v>
      </c>
      <c r="S212" s="84">
        <f t="shared" si="138"/>
        <v>263</v>
      </c>
      <c r="T212" s="84">
        <f t="shared" si="138"/>
        <v>264</v>
      </c>
      <c r="U212" s="84">
        <f t="shared" si="138"/>
        <v>265</v>
      </c>
      <c r="V212" s="84">
        <f t="shared" si="138"/>
        <v>266</v>
      </c>
      <c r="W212" s="84">
        <f t="shared" si="138"/>
        <v>267</v>
      </c>
      <c r="X212" s="84">
        <f t="shared" si="138"/>
        <v>268</v>
      </c>
      <c r="Y212" s="84">
        <f t="shared" si="138"/>
        <v>269</v>
      </c>
      <c r="Z212" s="84">
        <f t="shared" si="138"/>
        <v>270</v>
      </c>
      <c r="AA212" s="84">
        <f t="shared" si="138"/>
        <v>271</v>
      </c>
      <c r="AB212" s="84">
        <f t="shared" si="138"/>
        <v>272</v>
      </c>
      <c r="AC212" s="84">
        <f t="shared" si="138"/>
        <v>273</v>
      </c>
    </row>
    <row r="213" spans="2:29" x14ac:dyDescent="0.25">
      <c r="B213" t="s">
        <v>332</v>
      </c>
      <c r="C213" t="s">
        <v>250</v>
      </c>
      <c r="D213" s="84" t="e">
        <f>D205</f>
        <v>#DIV/0!</v>
      </c>
      <c r="E213" t="s">
        <v>274</v>
      </c>
      <c r="F213" s="84" t="e">
        <f>F205</f>
        <v>#DIV/0!</v>
      </c>
      <c r="G213" s="84" t="e">
        <f>G205</f>
        <v>#DIV/0!</v>
      </c>
      <c r="H213" s="84" t="e">
        <f t="shared" ref="H213:AC213" si="139">H205</f>
        <v>#DIV/0!</v>
      </c>
      <c r="I213" s="84" t="e">
        <f t="shared" si="139"/>
        <v>#DIV/0!</v>
      </c>
      <c r="J213" s="84" t="e">
        <f t="shared" si="139"/>
        <v>#DIV/0!</v>
      </c>
      <c r="K213" s="84" t="e">
        <f t="shared" si="139"/>
        <v>#DIV/0!</v>
      </c>
      <c r="L213" s="84" t="e">
        <f t="shared" si="139"/>
        <v>#DIV/0!</v>
      </c>
      <c r="M213" s="84" t="e">
        <f t="shared" si="139"/>
        <v>#DIV/0!</v>
      </c>
      <c r="N213" s="84" t="e">
        <f t="shared" si="139"/>
        <v>#DIV/0!</v>
      </c>
      <c r="O213" s="84" t="e">
        <f t="shared" si="139"/>
        <v>#DIV/0!</v>
      </c>
      <c r="P213" s="84" t="e">
        <f t="shared" si="139"/>
        <v>#DIV/0!</v>
      </c>
      <c r="Q213" s="84" t="e">
        <f t="shared" si="139"/>
        <v>#DIV/0!</v>
      </c>
      <c r="R213" s="84" t="e">
        <f t="shared" si="139"/>
        <v>#DIV/0!</v>
      </c>
      <c r="S213" s="84" t="e">
        <f t="shared" si="139"/>
        <v>#DIV/0!</v>
      </c>
      <c r="T213" s="84" t="e">
        <f t="shared" si="139"/>
        <v>#DIV/0!</v>
      </c>
      <c r="U213" s="84" t="e">
        <f t="shared" si="139"/>
        <v>#DIV/0!</v>
      </c>
      <c r="V213" s="84" t="e">
        <f t="shared" si="139"/>
        <v>#DIV/0!</v>
      </c>
      <c r="W213" s="84" t="e">
        <f t="shared" si="139"/>
        <v>#DIV/0!</v>
      </c>
      <c r="X213" s="84" t="e">
        <f t="shared" si="139"/>
        <v>#DIV/0!</v>
      </c>
      <c r="Y213" s="84" t="e">
        <f t="shared" si="139"/>
        <v>#DIV/0!</v>
      </c>
      <c r="Z213" s="84" t="e">
        <f t="shared" si="139"/>
        <v>#DIV/0!</v>
      </c>
      <c r="AA213" s="84" t="e">
        <f t="shared" si="139"/>
        <v>#DIV/0!</v>
      </c>
      <c r="AB213" s="84" t="e">
        <f t="shared" si="139"/>
        <v>#DIV/0!</v>
      </c>
      <c r="AC213" s="84" t="e">
        <f t="shared" si="139"/>
        <v>#DIV/0!</v>
      </c>
    </row>
    <row r="214" spans="2:29" x14ac:dyDescent="0.25">
      <c r="B214" t="s">
        <v>332</v>
      </c>
      <c r="C214" t="s">
        <v>251</v>
      </c>
      <c r="D214" s="84">
        <f>D204</f>
        <v>0</v>
      </c>
      <c r="E214" t="s">
        <v>83</v>
      </c>
      <c r="F214" s="84">
        <f>F204</f>
        <v>0</v>
      </c>
      <c r="G214" s="84">
        <f>G204</f>
        <v>0</v>
      </c>
      <c r="H214" s="84">
        <f t="shared" ref="H214:AC214" si="140">H204</f>
        <v>0</v>
      </c>
      <c r="I214" s="84">
        <f t="shared" si="140"/>
        <v>0</v>
      </c>
      <c r="J214" s="84">
        <f t="shared" si="140"/>
        <v>0</v>
      </c>
      <c r="K214" s="84">
        <f t="shared" si="140"/>
        <v>0</v>
      </c>
      <c r="L214" s="84">
        <f t="shared" si="140"/>
        <v>0</v>
      </c>
      <c r="M214" s="84">
        <f t="shared" si="140"/>
        <v>0</v>
      </c>
      <c r="N214" s="84">
        <f t="shared" si="140"/>
        <v>0</v>
      </c>
      <c r="O214" s="84">
        <f t="shared" si="140"/>
        <v>0</v>
      </c>
      <c r="P214" s="84">
        <f t="shared" si="140"/>
        <v>0</v>
      </c>
      <c r="Q214" s="84">
        <f t="shared" si="140"/>
        <v>0</v>
      </c>
      <c r="R214" s="84">
        <f t="shared" si="140"/>
        <v>0</v>
      </c>
      <c r="S214" s="84">
        <f t="shared" si="140"/>
        <v>0</v>
      </c>
      <c r="T214" s="84">
        <f t="shared" si="140"/>
        <v>0</v>
      </c>
      <c r="U214" s="84">
        <f t="shared" si="140"/>
        <v>0</v>
      </c>
      <c r="V214" s="84">
        <f t="shared" si="140"/>
        <v>0</v>
      </c>
      <c r="W214" s="84">
        <f t="shared" si="140"/>
        <v>0</v>
      </c>
      <c r="X214" s="84">
        <f t="shared" si="140"/>
        <v>0</v>
      </c>
      <c r="Y214" s="84">
        <f t="shared" si="140"/>
        <v>0</v>
      </c>
      <c r="Z214" s="84">
        <f t="shared" si="140"/>
        <v>0</v>
      </c>
      <c r="AA214" s="84">
        <f t="shared" si="140"/>
        <v>0</v>
      </c>
      <c r="AB214" s="84">
        <f t="shared" si="140"/>
        <v>0</v>
      </c>
      <c r="AC214" s="84">
        <f t="shared" si="140"/>
        <v>0</v>
      </c>
    </row>
    <row r="215" spans="2:29" x14ac:dyDescent="0.25">
      <c r="B215" t="s">
        <v>104</v>
      </c>
      <c r="C215" t="s">
        <v>253</v>
      </c>
      <c r="D215" s="83">
        <f>Inputs!$R$9</f>
        <v>0</v>
      </c>
      <c r="E215" t="s">
        <v>83</v>
      </c>
      <c r="F215" s="83">
        <f>Inputs!$R$9</f>
        <v>0</v>
      </c>
      <c r="G215" s="83">
        <f>Inputs!$R$9</f>
        <v>0</v>
      </c>
      <c r="H215" s="83">
        <f>Inputs!$R$9</f>
        <v>0</v>
      </c>
      <c r="I215" s="83">
        <f>Inputs!$R$9</f>
        <v>0</v>
      </c>
      <c r="J215" s="83">
        <f>Inputs!$R$9</f>
        <v>0</v>
      </c>
      <c r="K215" s="83">
        <f>Inputs!$R$9</f>
        <v>0</v>
      </c>
      <c r="L215" s="83">
        <f>Inputs!$R$9</f>
        <v>0</v>
      </c>
      <c r="M215" s="83">
        <f>Inputs!$R$9</f>
        <v>0</v>
      </c>
      <c r="N215" s="83">
        <f>Inputs!$R$9</f>
        <v>0</v>
      </c>
      <c r="O215" s="83">
        <f>Inputs!$R$9</f>
        <v>0</v>
      </c>
      <c r="P215" s="83">
        <f>Inputs!$R$9</f>
        <v>0</v>
      </c>
      <c r="Q215" s="83">
        <f>Inputs!$R$9</f>
        <v>0</v>
      </c>
      <c r="R215" s="83">
        <f>Inputs!$R$9</f>
        <v>0</v>
      </c>
      <c r="S215" s="83">
        <f>Inputs!$R$9</f>
        <v>0</v>
      </c>
      <c r="T215" s="83">
        <f>Inputs!$R$9</f>
        <v>0</v>
      </c>
      <c r="U215" s="83">
        <f>Inputs!$R$9</f>
        <v>0</v>
      </c>
      <c r="V215" s="83">
        <f>Inputs!$R$9</f>
        <v>0</v>
      </c>
      <c r="W215" s="83">
        <f>Inputs!$R$9</f>
        <v>0</v>
      </c>
      <c r="X215" s="83">
        <f>Inputs!$R$9</f>
        <v>0</v>
      </c>
      <c r="Y215" s="83">
        <f>Inputs!$R$9</f>
        <v>0</v>
      </c>
      <c r="Z215" s="83">
        <f>Inputs!$R$9</f>
        <v>0</v>
      </c>
      <c r="AA215" s="83">
        <f>Inputs!$R$9</f>
        <v>0</v>
      </c>
      <c r="AB215" s="83">
        <f>Inputs!$R$9</f>
        <v>0</v>
      </c>
      <c r="AC215" s="83">
        <f>Inputs!$R$9</f>
        <v>0</v>
      </c>
    </row>
    <row r="216" spans="2:29" x14ac:dyDescent="0.25">
      <c r="B216" t="s">
        <v>106</v>
      </c>
      <c r="C216" t="s">
        <v>255</v>
      </c>
      <c r="D216" s="86">
        <f>Inputs!$R$10</f>
        <v>0</v>
      </c>
      <c r="E216" t="s">
        <v>270</v>
      </c>
      <c r="F216" s="86">
        <f>Inputs!$R$10</f>
        <v>0</v>
      </c>
      <c r="G216" s="86">
        <f>Inputs!$R$10</f>
        <v>0</v>
      </c>
      <c r="H216" s="86">
        <f>Inputs!$R$10</f>
        <v>0</v>
      </c>
      <c r="I216" s="86">
        <f>Inputs!$R$10</f>
        <v>0</v>
      </c>
      <c r="J216" s="86">
        <f>Inputs!$R$10</f>
        <v>0</v>
      </c>
      <c r="K216" s="86">
        <f>Inputs!$R$10</f>
        <v>0</v>
      </c>
      <c r="L216" s="86">
        <f>Inputs!$R$10</f>
        <v>0</v>
      </c>
      <c r="M216" s="86">
        <f>Inputs!$R$10</f>
        <v>0</v>
      </c>
      <c r="N216" s="86">
        <f>Inputs!$R$10</f>
        <v>0</v>
      </c>
      <c r="O216" s="86">
        <f>Inputs!$R$10</f>
        <v>0</v>
      </c>
      <c r="P216" s="86">
        <f>Inputs!$R$10</f>
        <v>0</v>
      </c>
      <c r="Q216" s="86">
        <f>Inputs!$R$10</f>
        <v>0</v>
      </c>
      <c r="R216" s="86">
        <f>Inputs!$R$10</f>
        <v>0</v>
      </c>
      <c r="S216" s="86">
        <f>Inputs!$R$10</f>
        <v>0</v>
      </c>
      <c r="T216" s="86">
        <f>Inputs!$R$10</f>
        <v>0</v>
      </c>
      <c r="U216" s="86">
        <f>Inputs!$R$10</f>
        <v>0</v>
      </c>
      <c r="V216" s="86">
        <f>Inputs!$R$10</f>
        <v>0</v>
      </c>
      <c r="W216" s="86">
        <f>Inputs!$R$10</f>
        <v>0</v>
      </c>
      <c r="X216" s="86">
        <f>Inputs!$R$10</f>
        <v>0</v>
      </c>
      <c r="Y216" s="86">
        <f>Inputs!$R$10</f>
        <v>0</v>
      </c>
      <c r="Z216" s="86">
        <f>Inputs!$R$10</f>
        <v>0</v>
      </c>
      <c r="AA216" s="86">
        <f>Inputs!$R$10</f>
        <v>0</v>
      </c>
      <c r="AB216" s="86">
        <f>Inputs!$R$10</f>
        <v>0</v>
      </c>
      <c r="AC216" s="86">
        <f>Inputs!$R$10</f>
        <v>0</v>
      </c>
    </row>
    <row r="217" spans="2:29" x14ac:dyDescent="0.25">
      <c r="B217" t="s">
        <v>305</v>
      </c>
      <c r="C217" t="s">
        <v>269</v>
      </c>
      <c r="D217" s="85">
        <f>1-D216</f>
        <v>1</v>
      </c>
      <c r="E217" t="s">
        <v>270</v>
      </c>
      <c r="F217" s="85">
        <f>1-F216</f>
        <v>1</v>
      </c>
      <c r="G217" s="85">
        <f>1-G216</f>
        <v>1</v>
      </c>
      <c r="H217" s="85">
        <f t="shared" ref="H217:AC217" si="141">1-H216</f>
        <v>1</v>
      </c>
      <c r="I217" s="85">
        <f t="shared" si="141"/>
        <v>1</v>
      </c>
      <c r="J217" s="85">
        <f t="shared" si="141"/>
        <v>1</v>
      </c>
      <c r="K217" s="85">
        <f t="shared" si="141"/>
        <v>1</v>
      </c>
      <c r="L217" s="85">
        <f t="shared" si="141"/>
        <v>1</v>
      </c>
      <c r="M217" s="85">
        <f t="shared" si="141"/>
        <v>1</v>
      </c>
      <c r="N217" s="85">
        <f t="shared" si="141"/>
        <v>1</v>
      </c>
      <c r="O217" s="85">
        <f t="shared" si="141"/>
        <v>1</v>
      </c>
      <c r="P217" s="85">
        <f t="shared" si="141"/>
        <v>1</v>
      </c>
      <c r="Q217" s="85">
        <f t="shared" si="141"/>
        <v>1</v>
      </c>
      <c r="R217" s="85">
        <f t="shared" si="141"/>
        <v>1</v>
      </c>
      <c r="S217" s="85">
        <f t="shared" si="141"/>
        <v>1</v>
      </c>
      <c r="T217" s="85">
        <f t="shared" si="141"/>
        <v>1</v>
      </c>
      <c r="U217" s="85">
        <f t="shared" si="141"/>
        <v>1</v>
      </c>
      <c r="V217" s="85">
        <f t="shared" si="141"/>
        <v>1</v>
      </c>
      <c r="W217" s="85">
        <f t="shared" si="141"/>
        <v>1</v>
      </c>
      <c r="X217" s="85">
        <f t="shared" si="141"/>
        <v>1</v>
      </c>
      <c r="Y217" s="85">
        <f t="shared" si="141"/>
        <v>1</v>
      </c>
      <c r="Z217" s="85">
        <f t="shared" si="141"/>
        <v>1</v>
      </c>
      <c r="AA217" s="85">
        <f t="shared" si="141"/>
        <v>1</v>
      </c>
      <c r="AB217" s="85">
        <f t="shared" si="141"/>
        <v>1</v>
      </c>
      <c r="AC217" s="85">
        <f t="shared" si="141"/>
        <v>1</v>
      </c>
    </row>
    <row r="218" spans="2:29" x14ac:dyDescent="0.25">
      <c r="B218" t="s">
        <v>104</v>
      </c>
      <c r="C218" t="s">
        <v>273</v>
      </c>
      <c r="D218" s="84" t="e">
        <f>D213*D216</f>
        <v>#DIV/0!</v>
      </c>
      <c r="E218" t="s">
        <v>274</v>
      </c>
      <c r="F218" s="84" t="e">
        <f>F213*F216</f>
        <v>#DIV/0!</v>
      </c>
      <c r="G218" s="84" t="e">
        <f>G213*G216</f>
        <v>#DIV/0!</v>
      </c>
      <c r="H218" s="84" t="e">
        <f t="shared" ref="H218:AC218" si="142">H213*H216</f>
        <v>#DIV/0!</v>
      </c>
      <c r="I218" s="84" t="e">
        <f t="shared" si="142"/>
        <v>#DIV/0!</v>
      </c>
      <c r="J218" s="84" t="e">
        <f t="shared" si="142"/>
        <v>#DIV/0!</v>
      </c>
      <c r="K218" s="84" t="e">
        <f t="shared" si="142"/>
        <v>#DIV/0!</v>
      </c>
      <c r="L218" s="84" t="e">
        <f t="shared" si="142"/>
        <v>#DIV/0!</v>
      </c>
      <c r="M218" s="84" t="e">
        <f t="shared" si="142"/>
        <v>#DIV/0!</v>
      </c>
      <c r="N218" s="84" t="e">
        <f t="shared" si="142"/>
        <v>#DIV/0!</v>
      </c>
      <c r="O218" s="84" t="e">
        <f t="shared" si="142"/>
        <v>#DIV/0!</v>
      </c>
      <c r="P218" s="84" t="e">
        <f t="shared" si="142"/>
        <v>#DIV/0!</v>
      </c>
      <c r="Q218" s="84" t="e">
        <f t="shared" si="142"/>
        <v>#DIV/0!</v>
      </c>
      <c r="R218" s="84" t="e">
        <f t="shared" si="142"/>
        <v>#DIV/0!</v>
      </c>
      <c r="S218" s="84" t="e">
        <f t="shared" si="142"/>
        <v>#DIV/0!</v>
      </c>
      <c r="T218" s="84" t="e">
        <f t="shared" si="142"/>
        <v>#DIV/0!</v>
      </c>
      <c r="U218" s="84" t="e">
        <f t="shared" si="142"/>
        <v>#DIV/0!</v>
      </c>
      <c r="V218" s="84" t="e">
        <f t="shared" si="142"/>
        <v>#DIV/0!</v>
      </c>
      <c r="W218" s="84" t="e">
        <f t="shared" si="142"/>
        <v>#DIV/0!</v>
      </c>
      <c r="X218" s="84" t="e">
        <f t="shared" si="142"/>
        <v>#DIV/0!</v>
      </c>
      <c r="Y218" s="84" t="e">
        <f t="shared" si="142"/>
        <v>#DIV/0!</v>
      </c>
      <c r="Z218" s="84" t="e">
        <f t="shared" si="142"/>
        <v>#DIV/0!</v>
      </c>
      <c r="AA218" s="84" t="e">
        <f t="shared" si="142"/>
        <v>#DIV/0!</v>
      </c>
      <c r="AB218" s="84" t="e">
        <f t="shared" si="142"/>
        <v>#DIV/0!</v>
      </c>
      <c r="AC218" s="84" t="e">
        <f t="shared" si="142"/>
        <v>#DIV/0!</v>
      </c>
    </row>
    <row r="219" spans="2:29" ht="18" x14ac:dyDescent="0.35">
      <c r="B219" t="s">
        <v>300</v>
      </c>
      <c r="C219" t="s">
        <v>308</v>
      </c>
      <c r="D219" s="84" t="e">
        <f>D213-D218</f>
        <v>#DIV/0!</v>
      </c>
      <c r="E219" t="s">
        <v>274</v>
      </c>
      <c r="F219" s="84" t="e">
        <f>F213-F218</f>
        <v>#DIV/0!</v>
      </c>
      <c r="G219" s="84" t="e">
        <f>G213-G218</f>
        <v>#DIV/0!</v>
      </c>
      <c r="H219" s="84" t="e">
        <f t="shared" ref="H219:AC219" si="143">H213-H218</f>
        <v>#DIV/0!</v>
      </c>
      <c r="I219" s="84" t="e">
        <f t="shared" si="143"/>
        <v>#DIV/0!</v>
      </c>
      <c r="J219" s="84" t="e">
        <f t="shared" si="143"/>
        <v>#DIV/0!</v>
      </c>
      <c r="K219" s="84" t="e">
        <f t="shared" si="143"/>
        <v>#DIV/0!</v>
      </c>
      <c r="L219" s="84" t="e">
        <f t="shared" si="143"/>
        <v>#DIV/0!</v>
      </c>
      <c r="M219" s="84" t="e">
        <f t="shared" si="143"/>
        <v>#DIV/0!</v>
      </c>
      <c r="N219" s="84" t="e">
        <f t="shared" si="143"/>
        <v>#DIV/0!</v>
      </c>
      <c r="O219" s="84" t="e">
        <f t="shared" si="143"/>
        <v>#DIV/0!</v>
      </c>
      <c r="P219" s="84" t="e">
        <f t="shared" si="143"/>
        <v>#DIV/0!</v>
      </c>
      <c r="Q219" s="84" t="e">
        <f t="shared" si="143"/>
        <v>#DIV/0!</v>
      </c>
      <c r="R219" s="84" t="e">
        <f t="shared" si="143"/>
        <v>#DIV/0!</v>
      </c>
      <c r="S219" s="84" t="e">
        <f t="shared" si="143"/>
        <v>#DIV/0!</v>
      </c>
      <c r="T219" s="84" t="e">
        <f t="shared" si="143"/>
        <v>#DIV/0!</v>
      </c>
      <c r="U219" s="84" t="e">
        <f t="shared" si="143"/>
        <v>#DIV/0!</v>
      </c>
      <c r="V219" s="84" t="e">
        <f t="shared" si="143"/>
        <v>#DIV/0!</v>
      </c>
      <c r="W219" s="84" t="e">
        <f t="shared" si="143"/>
        <v>#DIV/0!</v>
      </c>
      <c r="X219" s="84" t="e">
        <f t="shared" si="143"/>
        <v>#DIV/0!</v>
      </c>
      <c r="Y219" s="84" t="e">
        <f t="shared" si="143"/>
        <v>#DIV/0!</v>
      </c>
      <c r="Z219" s="84" t="e">
        <f t="shared" si="143"/>
        <v>#DIV/0!</v>
      </c>
      <c r="AA219" s="84" t="e">
        <f t="shared" si="143"/>
        <v>#DIV/0!</v>
      </c>
      <c r="AB219" s="84" t="e">
        <f t="shared" si="143"/>
        <v>#DIV/0!</v>
      </c>
      <c r="AC219" s="84" t="e">
        <f t="shared" si="143"/>
        <v>#DIV/0!</v>
      </c>
    </row>
    <row r="220" spans="2:29" x14ac:dyDescent="0.25">
      <c r="B220" t="s">
        <v>300</v>
      </c>
      <c r="C220" t="s">
        <v>278</v>
      </c>
      <c r="D220" s="85" t="e">
        <f>D219/D213</f>
        <v>#DIV/0!</v>
      </c>
      <c r="E220" t="s">
        <v>270</v>
      </c>
      <c r="F220" s="85" t="e">
        <f>F219/F213</f>
        <v>#DIV/0!</v>
      </c>
      <c r="G220" s="85" t="e">
        <f>G219/G213</f>
        <v>#DIV/0!</v>
      </c>
      <c r="H220" s="85" t="e">
        <f t="shared" ref="H220:AC220" si="144">H219/H213</f>
        <v>#DIV/0!</v>
      </c>
      <c r="I220" s="85" t="e">
        <f t="shared" si="144"/>
        <v>#DIV/0!</v>
      </c>
      <c r="J220" s="85" t="e">
        <f t="shared" si="144"/>
        <v>#DIV/0!</v>
      </c>
      <c r="K220" s="85" t="e">
        <f t="shared" si="144"/>
        <v>#DIV/0!</v>
      </c>
      <c r="L220" s="85" t="e">
        <f t="shared" si="144"/>
        <v>#DIV/0!</v>
      </c>
      <c r="M220" s="85" t="e">
        <f t="shared" si="144"/>
        <v>#DIV/0!</v>
      </c>
      <c r="N220" s="85" t="e">
        <f t="shared" si="144"/>
        <v>#DIV/0!</v>
      </c>
      <c r="O220" s="85" t="e">
        <f t="shared" si="144"/>
        <v>#DIV/0!</v>
      </c>
      <c r="P220" s="85" t="e">
        <f t="shared" si="144"/>
        <v>#DIV/0!</v>
      </c>
      <c r="Q220" s="85" t="e">
        <f t="shared" si="144"/>
        <v>#DIV/0!</v>
      </c>
      <c r="R220" s="85" t="e">
        <f t="shared" si="144"/>
        <v>#DIV/0!</v>
      </c>
      <c r="S220" s="85" t="e">
        <f t="shared" si="144"/>
        <v>#DIV/0!</v>
      </c>
      <c r="T220" s="85" t="e">
        <f t="shared" si="144"/>
        <v>#DIV/0!</v>
      </c>
      <c r="U220" s="85" t="e">
        <f t="shared" si="144"/>
        <v>#DIV/0!</v>
      </c>
      <c r="V220" s="85" t="e">
        <f t="shared" si="144"/>
        <v>#DIV/0!</v>
      </c>
      <c r="W220" s="85" t="e">
        <f t="shared" si="144"/>
        <v>#DIV/0!</v>
      </c>
      <c r="X220" s="85" t="e">
        <f t="shared" si="144"/>
        <v>#DIV/0!</v>
      </c>
      <c r="Y220" s="85" t="e">
        <f t="shared" si="144"/>
        <v>#DIV/0!</v>
      </c>
      <c r="Z220" s="85" t="e">
        <f t="shared" si="144"/>
        <v>#DIV/0!</v>
      </c>
      <c r="AA220" s="85" t="e">
        <f t="shared" si="144"/>
        <v>#DIV/0!</v>
      </c>
      <c r="AB220" s="85" t="e">
        <f t="shared" si="144"/>
        <v>#DIV/0!</v>
      </c>
      <c r="AC220" s="85" t="e">
        <f t="shared" si="144"/>
        <v>#DIV/0!</v>
      </c>
    </row>
    <row r="221" spans="2:29" ht="18" x14ac:dyDescent="0.35">
      <c r="B221" t="s">
        <v>301</v>
      </c>
      <c r="C221" t="s">
        <v>333</v>
      </c>
      <c r="D221" s="36" t="e">
        <f>D218/D213</f>
        <v>#DIV/0!</v>
      </c>
      <c r="E221" t="s">
        <v>270</v>
      </c>
      <c r="F221" s="36" t="e">
        <f>F218/F213</f>
        <v>#DIV/0!</v>
      </c>
      <c r="G221" s="36" t="e">
        <f>G218/G213</f>
        <v>#DIV/0!</v>
      </c>
      <c r="H221" s="36" t="e">
        <f t="shared" ref="H221:AC221" si="145">H218/H213</f>
        <v>#DIV/0!</v>
      </c>
      <c r="I221" s="36" t="e">
        <f t="shared" si="145"/>
        <v>#DIV/0!</v>
      </c>
      <c r="J221" s="36" t="e">
        <f t="shared" si="145"/>
        <v>#DIV/0!</v>
      </c>
      <c r="K221" s="36" t="e">
        <f t="shared" si="145"/>
        <v>#DIV/0!</v>
      </c>
      <c r="L221" s="36" t="e">
        <f t="shared" si="145"/>
        <v>#DIV/0!</v>
      </c>
      <c r="M221" s="36" t="e">
        <f t="shared" si="145"/>
        <v>#DIV/0!</v>
      </c>
      <c r="N221" s="36" t="e">
        <f t="shared" si="145"/>
        <v>#DIV/0!</v>
      </c>
      <c r="O221" s="36" t="e">
        <f t="shared" si="145"/>
        <v>#DIV/0!</v>
      </c>
      <c r="P221" s="36" t="e">
        <f t="shared" si="145"/>
        <v>#DIV/0!</v>
      </c>
      <c r="Q221" s="36" t="e">
        <f t="shared" si="145"/>
        <v>#DIV/0!</v>
      </c>
      <c r="R221" s="36" t="e">
        <f t="shared" si="145"/>
        <v>#DIV/0!</v>
      </c>
      <c r="S221" s="36" t="e">
        <f t="shared" si="145"/>
        <v>#DIV/0!</v>
      </c>
      <c r="T221" s="36" t="e">
        <f t="shared" si="145"/>
        <v>#DIV/0!</v>
      </c>
      <c r="U221" s="36" t="e">
        <f t="shared" si="145"/>
        <v>#DIV/0!</v>
      </c>
      <c r="V221" s="36" t="e">
        <f t="shared" si="145"/>
        <v>#DIV/0!</v>
      </c>
      <c r="W221" s="36" t="e">
        <f t="shared" si="145"/>
        <v>#DIV/0!</v>
      </c>
      <c r="X221" s="36" t="e">
        <f t="shared" si="145"/>
        <v>#DIV/0!</v>
      </c>
      <c r="Y221" s="36" t="e">
        <f t="shared" si="145"/>
        <v>#DIV/0!</v>
      </c>
      <c r="Z221" s="36" t="e">
        <f t="shared" si="145"/>
        <v>#DIV/0!</v>
      </c>
      <c r="AA221" s="36" t="e">
        <f t="shared" si="145"/>
        <v>#DIV/0!</v>
      </c>
      <c r="AB221" s="36" t="e">
        <f t="shared" si="145"/>
        <v>#DIV/0!</v>
      </c>
      <c r="AC221" s="36" t="e">
        <f t="shared" si="145"/>
        <v>#DIV/0!</v>
      </c>
    </row>
    <row r="223" spans="2:29" x14ac:dyDescent="0.25">
      <c r="B223" s="33" t="s">
        <v>334</v>
      </c>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row>
    <row r="224" spans="2:29" x14ac:dyDescent="0.25">
      <c r="B224" s="1" t="s">
        <v>335</v>
      </c>
    </row>
    <row r="225" spans="2:29" x14ac:dyDescent="0.25">
      <c r="B225" t="s">
        <v>336</v>
      </c>
      <c r="C225" t="s">
        <v>249</v>
      </c>
      <c r="D225" s="83">
        <f>Inputs!$R$12</f>
        <v>0</v>
      </c>
      <c r="E225" t="s">
        <v>83</v>
      </c>
      <c r="F225" s="83">
        <f>Inputs!$R$12</f>
        <v>0</v>
      </c>
      <c r="G225" s="83">
        <f>Inputs!$R$12</f>
        <v>0</v>
      </c>
      <c r="H225" s="83">
        <f>Inputs!$R$12</f>
        <v>0</v>
      </c>
      <c r="I225" s="83">
        <f>Inputs!$R$12</f>
        <v>0</v>
      </c>
      <c r="J225" s="83">
        <f>Inputs!$R$12</f>
        <v>0</v>
      </c>
      <c r="K225" s="83">
        <f>Inputs!$R$12</f>
        <v>0</v>
      </c>
      <c r="L225" s="83">
        <f>Inputs!$R$12</f>
        <v>0</v>
      </c>
      <c r="M225" s="83">
        <f>Inputs!$R$12</f>
        <v>0</v>
      </c>
      <c r="N225" s="83">
        <f>Inputs!$R$12</f>
        <v>0</v>
      </c>
      <c r="O225" s="83">
        <f>Inputs!$R$12</f>
        <v>0</v>
      </c>
      <c r="P225" s="83">
        <f>Inputs!$R$12</f>
        <v>0</v>
      </c>
      <c r="Q225" s="83">
        <f>Inputs!$R$12</f>
        <v>0</v>
      </c>
      <c r="R225" s="83">
        <f>Inputs!$R$12</f>
        <v>0</v>
      </c>
      <c r="S225" s="83">
        <f>Inputs!$R$12</f>
        <v>0</v>
      </c>
      <c r="T225" s="83">
        <f>Inputs!$R$12</f>
        <v>0</v>
      </c>
      <c r="U225" s="83">
        <f>Inputs!$R$12</f>
        <v>0</v>
      </c>
      <c r="V225" s="83">
        <f>Inputs!$R$12</f>
        <v>0</v>
      </c>
      <c r="W225" s="83">
        <f>Inputs!$R$12</f>
        <v>0</v>
      </c>
      <c r="X225" s="83">
        <f>Inputs!$R$12</f>
        <v>0</v>
      </c>
      <c r="Y225" s="83">
        <f>Inputs!$R$12</f>
        <v>0</v>
      </c>
      <c r="Z225" s="83">
        <f>Inputs!$R$12</f>
        <v>0</v>
      </c>
      <c r="AA225" s="83">
        <f>Inputs!$R$12</f>
        <v>0</v>
      </c>
      <c r="AB225" s="83">
        <f>Inputs!$R$12</f>
        <v>0</v>
      </c>
      <c r="AC225" s="83">
        <f>Inputs!$R$12</f>
        <v>0</v>
      </c>
    </row>
    <row r="226" spans="2:29" x14ac:dyDescent="0.25">
      <c r="B226" t="s">
        <v>118</v>
      </c>
      <c r="C226" t="s">
        <v>250</v>
      </c>
      <c r="D226" s="83">
        <f>Inputs!$R$13</f>
        <v>0</v>
      </c>
      <c r="E226" t="s">
        <v>113</v>
      </c>
      <c r="F226" s="83">
        <f>Inputs!$R$13</f>
        <v>0</v>
      </c>
      <c r="G226" s="83">
        <f>Inputs!$R$13</f>
        <v>0</v>
      </c>
      <c r="H226" s="83">
        <f>Inputs!$R$13</f>
        <v>0</v>
      </c>
      <c r="I226" s="83">
        <f>Inputs!$R$13</f>
        <v>0</v>
      </c>
      <c r="J226" s="83">
        <f>Inputs!$R$13</f>
        <v>0</v>
      </c>
      <c r="K226" s="83">
        <f>Inputs!$R$13</f>
        <v>0</v>
      </c>
      <c r="L226" s="83">
        <f>Inputs!$R$13</f>
        <v>0</v>
      </c>
      <c r="M226" s="83">
        <f>Inputs!$R$13</f>
        <v>0</v>
      </c>
      <c r="N226" s="83">
        <f>Inputs!$R$13</f>
        <v>0</v>
      </c>
      <c r="O226" s="83">
        <f>Inputs!$R$13</f>
        <v>0</v>
      </c>
      <c r="P226" s="83">
        <f>Inputs!$R$13</f>
        <v>0</v>
      </c>
      <c r="Q226" s="83">
        <f>Inputs!$R$13</f>
        <v>0</v>
      </c>
      <c r="R226" s="83">
        <f>Inputs!$R$13</f>
        <v>0</v>
      </c>
      <c r="S226" s="83">
        <f>Inputs!$R$13</f>
        <v>0</v>
      </c>
      <c r="T226" s="83">
        <f>Inputs!$R$13</f>
        <v>0</v>
      </c>
      <c r="U226" s="83">
        <f>Inputs!$R$13</f>
        <v>0</v>
      </c>
      <c r="V226" s="83">
        <f>Inputs!$R$13</f>
        <v>0</v>
      </c>
      <c r="W226" s="83">
        <f>Inputs!$R$13</f>
        <v>0</v>
      </c>
      <c r="X226" s="83">
        <f>Inputs!$R$13</f>
        <v>0</v>
      </c>
      <c r="Y226" s="83">
        <f>Inputs!$R$13</f>
        <v>0</v>
      </c>
      <c r="Z226" s="83">
        <f>Inputs!$R$13</f>
        <v>0</v>
      </c>
      <c r="AA226" s="83">
        <f>Inputs!$R$13</f>
        <v>0</v>
      </c>
      <c r="AB226" s="83">
        <f>Inputs!$R$13</f>
        <v>0</v>
      </c>
      <c r="AC226" s="83">
        <f>Inputs!$R$13</f>
        <v>0</v>
      </c>
    </row>
    <row r="227" spans="2:29" x14ac:dyDescent="0.25">
      <c r="B227" t="s">
        <v>337</v>
      </c>
      <c r="C227" t="s">
        <v>251</v>
      </c>
      <c r="D227" s="84">
        <f>D226*0.8</f>
        <v>0</v>
      </c>
      <c r="E227" t="s">
        <v>113</v>
      </c>
      <c r="F227" s="84">
        <f>F226*0.8</f>
        <v>0</v>
      </c>
      <c r="G227" s="84">
        <f>G226*0.8</f>
        <v>0</v>
      </c>
      <c r="H227" s="84">
        <f t="shared" ref="H227:AC227" si="146">H226*0.8</f>
        <v>0</v>
      </c>
      <c r="I227" s="84">
        <f t="shared" si="146"/>
        <v>0</v>
      </c>
      <c r="J227" s="84">
        <f t="shared" si="146"/>
        <v>0</v>
      </c>
      <c r="K227" s="84">
        <f t="shared" si="146"/>
        <v>0</v>
      </c>
      <c r="L227" s="84">
        <f t="shared" si="146"/>
        <v>0</v>
      </c>
      <c r="M227" s="84">
        <f t="shared" si="146"/>
        <v>0</v>
      </c>
      <c r="N227" s="84">
        <f t="shared" si="146"/>
        <v>0</v>
      </c>
      <c r="O227" s="84">
        <f t="shared" si="146"/>
        <v>0</v>
      </c>
      <c r="P227" s="84">
        <f t="shared" si="146"/>
        <v>0</v>
      </c>
      <c r="Q227" s="84">
        <f t="shared" si="146"/>
        <v>0</v>
      </c>
      <c r="R227" s="84">
        <f t="shared" si="146"/>
        <v>0</v>
      </c>
      <c r="S227" s="84">
        <f t="shared" si="146"/>
        <v>0</v>
      </c>
      <c r="T227" s="84">
        <f t="shared" si="146"/>
        <v>0</v>
      </c>
      <c r="U227" s="84">
        <f t="shared" si="146"/>
        <v>0</v>
      </c>
      <c r="V227" s="84">
        <f t="shared" si="146"/>
        <v>0</v>
      </c>
      <c r="W227" s="84">
        <f t="shared" si="146"/>
        <v>0</v>
      </c>
      <c r="X227" s="84">
        <f t="shared" si="146"/>
        <v>0</v>
      </c>
      <c r="Y227" s="84">
        <f t="shared" si="146"/>
        <v>0</v>
      </c>
      <c r="Z227" s="84">
        <f t="shared" si="146"/>
        <v>0</v>
      </c>
      <c r="AA227" s="84">
        <f t="shared" si="146"/>
        <v>0</v>
      </c>
      <c r="AB227" s="84">
        <f t="shared" si="146"/>
        <v>0</v>
      </c>
      <c r="AC227" s="84">
        <f t="shared" si="146"/>
        <v>0</v>
      </c>
    </row>
    <row r="228" spans="2:29" x14ac:dyDescent="0.25">
      <c r="B228" t="s">
        <v>338</v>
      </c>
      <c r="C228" t="s">
        <v>253</v>
      </c>
      <c r="D228" s="84">
        <f>D225*D227/1000</f>
        <v>0</v>
      </c>
      <c r="E228" t="s">
        <v>274</v>
      </c>
      <c r="F228" s="84">
        <f>F225*F227/1000</f>
        <v>0</v>
      </c>
      <c r="G228" s="84">
        <f>G225*G227/1000</f>
        <v>0</v>
      </c>
      <c r="H228" s="84">
        <f t="shared" ref="H228:AC228" si="147">H225*H227/1000</f>
        <v>0</v>
      </c>
      <c r="I228" s="84">
        <f t="shared" si="147"/>
        <v>0</v>
      </c>
      <c r="J228" s="84">
        <f t="shared" si="147"/>
        <v>0</v>
      </c>
      <c r="K228" s="84">
        <f t="shared" si="147"/>
        <v>0</v>
      </c>
      <c r="L228" s="84">
        <f t="shared" si="147"/>
        <v>0</v>
      </c>
      <c r="M228" s="84">
        <f t="shared" si="147"/>
        <v>0</v>
      </c>
      <c r="N228" s="84">
        <f t="shared" si="147"/>
        <v>0</v>
      </c>
      <c r="O228" s="84">
        <f t="shared" si="147"/>
        <v>0</v>
      </c>
      <c r="P228" s="84">
        <f t="shared" si="147"/>
        <v>0</v>
      </c>
      <c r="Q228" s="84">
        <f t="shared" si="147"/>
        <v>0</v>
      </c>
      <c r="R228" s="84">
        <f t="shared" si="147"/>
        <v>0</v>
      </c>
      <c r="S228" s="84">
        <f t="shared" si="147"/>
        <v>0</v>
      </c>
      <c r="T228" s="84">
        <f t="shared" si="147"/>
        <v>0</v>
      </c>
      <c r="U228" s="84">
        <f t="shared" si="147"/>
        <v>0</v>
      </c>
      <c r="V228" s="84">
        <f t="shared" si="147"/>
        <v>0</v>
      </c>
      <c r="W228" s="84">
        <f t="shared" si="147"/>
        <v>0</v>
      </c>
      <c r="X228" s="84">
        <f t="shared" si="147"/>
        <v>0</v>
      </c>
      <c r="Y228" s="84">
        <f t="shared" si="147"/>
        <v>0</v>
      </c>
      <c r="Z228" s="84">
        <f t="shared" si="147"/>
        <v>0</v>
      </c>
      <c r="AA228" s="84">
        <f t="shared" si="147"/>
        <v>0</v>
      </c>
      <c r="AB228" s="84">
        <f t="shared" si="147"/>
        <v>0</v>
      </c>
      <c r="AC228" s="84">
        <f t="shared" si="147"/>
        <v>0</v>
      </c>
    </row>
    <row r="229" spans="2:29" x14ac:dyDescent="0.25">
      <c r="B229" t="s">
        <v>121</v>
      </c>
      <c r="C229" t="s">
        <v>255</v>
      </c>
      <c r="D229" s="83">
        <f>Inputs!$R$14</f>
        <v>0</v>
      </c>
      <c r="E229" t="s">
        <v>122</v>
      </c>
      <c r="F229" s="83">
        <f>Inputs!$R$14</f>
        <v>0</v>
      </c>
      <c r="G229" s="83">
        <f>Inputs!$R$14</f>
        <v>0</v>
      </c>
      <c r="H229" s="83">
        <f>Inputs!$R$14</f>
        <v>0</v>
      </c>
      <c r="I229" s="83">
        <f>Inputs!$R$14</f>
        <v>0</v>
      </c>
      <c r="J229" s="83">
        <f>Inputs!$R$14</f>
        <v>0</v>
      </c>
      <c r="K229" s="83">
        <f>Inputs!$R$14</f>
        <v>0</v>
      </c>
      <c r="L229" s="83">
        <f>Inputs!$R$14</f>
        <v>0</v>
      </c>
      <c r="M229" s="83">
        <f>Inputs!$R$14</f>
        <v>0</v>
      </c>
      <c r="N229" s="83">
        <f>Inputs!$R$14</f>
        <v>0</v>
      </c>
      <c r="O229" s="83">
        <f>Inputs!$R$14</f>
        <v>0</v>
      </c>
      <c r="P229" s="83">
        <f>Inputs!$R$14</f>
        <v>0</v>
      </c>
      <c r="Q229" s="83">
        <f>Inputs!$R$14</f>
        <v>0</v>
      </c>
      <c r="R229" s="83">
        <f>Inputs!$R$14</f>
        <v>0</v>
      </c>
      <c r="S229" s="83">
        <f>Inputs!$R$14</f>
        <v>0</v>
      </c>
      <c r="T229" s="83">
        <f>Inputs!$R$14</f>
        <v>0</v>
      </c>
      <c r="U229" s="83">
        <f>Inputs!$R$14</f>
        <v>0</v>
      </c>
      <c r="V229" s="83">
        <f>Inputs!$R$14</f>
        <v>0</v>
      </c>
      <c r="W229" s="83">
        <f>Inputs!$R$14</f>
        <v>0</v>
      </c>
      <c r="X229" s="83">
        <f>Inputs!$R$14</f>
        <v>0</v>
      </c>
      <c r="Y229" s="83">
        <f>Inputs!$R$14</f>
        <v>0</v>
      </c>
      <c r="Z229" s="83">
        <f>Inputs!$R$14</f>
        <v>0</v>
      </c>
      <c r="AA229" s="83">
        <f>Inputs!$R$14</f>
        <v>0</v>
      </c>
      <c r="AB229" s="83">
        <f>Inputs!$R$14</f>
        <v>0</v>
      </c>
      <c r="AC229" s="83">
        <f>Inputs!$R$14</f>
        <v>0</v>
      </c>
    </row>
    <row r="230" spans="2:29" x14ac:dyDescent="0.25">
      <c r="B230" t="s">
        <v>90</v>
      </c>
      <c r="C230" t="s">
        <v>257</v>
      </c>
      <c r="D230" s="83">
        <f>Inputs!$R$15</f>
        <v>0</v>
      </c>
      <c r="E230" t="s">
        <v>88</v>
      </c>
      <c r="F230" s="83">
        <f>Inputs!$R$15</f>
        <v>0</v>
      </c>
      <c r="G230" s="83">
        <f>Inputs!$R$15</f>
        <v>0</v>
      </c>
      <c r="H230" s="83">
        <f>Inputs!$R$15</f>
        <v>0</v>
      </c>
      <c r="I230" s="83">
        <f>Inputs!$R$15</f>
        <v>0</v>
      </c>
      <c r="J230" s="83">
        <f>Inputs!$R$15</f>
        <v>0</v>
      </c>
      <c r="K230" s="83">
        <f>Inputs!$R$15</f>
        <v>0</v>
      </c>
      <c r="L230" s="83">
        <f>Inputs!$R$15</f>
        <v>0</v>
      </c>
      <c r="M230" s="83">
        <f>Inputs!$R$15</f>
        <v>0</v>
      </c>
      <c r="N230" s="83">
        <f>Inputs!$R$15</f>
        <v>0</v>
      </c>
      <c r="O230" s="83">
        <f>Inputs!$R$15</f>
        <v>0</v>
      </c>
      <c r="P230" s="83">
        <f>Inputs!$R$15</f>
        <v>0</v>
      </c>
      <c r="Q230" s="83">
        <f>Inputs!$R$15</f>
        <v>0</v>
      </c>
      <c r="R230" s="83">
        <f>Inputs!$R$15</f>
        <v>0</v>
      </c>
      <c r="S230" s="83">
        <f>Inputs!$R$15</f>
        <v>0</v>
      </c>
      <c r="T230" s="83">
        <f>Inputs!$R$15</f>
        <v>0</v>
      </c>
      <c r="U230" s="83">
        <f>Inputs!$R$15</f>
        <v>0</v>
      </c>
      <c r="V230" s="83">
        <f>Inputs!$R$15</f>
        <v>0</v>
      </c>
      <c r="W230" s="83">
        <f>Inputs!$R$15</f>
        <v>0</v>
      </c>
      <c r="X230" s="83">
        <f>Inputs!$R$15</f>
        <v>0</v>
      </c>
      <c r="Y230" s="83">
        <f>Inputs!$R$15</f>
        <v>0</v>
      </c>
      <c r="Z230" s="83">
        <f>Inputs!$R$15</f>
        <v>0</v>
      </c>
      <c r="AA230" s="83">
        <f>Inputs!$R$15</f>
        <v>0</v>
      </c>
      <c r="AB230" s="83">
        <f>Inputs!$R$15</f>
        <v>0</v>
      </c>
      <c r="AC230" s="83">
        <f>Inputs!$R$15</f>
        <v>0</v>
      </c>
    </row>
    <row r="231" spans="2:29" x14ac:dyDescent="0.25">
      <c r="B231" t="s">
        <v>174</v>
      </c>
      <c r="C231" t="s">
        <v>259</v>
      </c>
      <c r="D231" s="83">
        <f>Inputs!$R$16</f>
        <v>0</v>
      </c>
      <c r="E231" t="s">
        <v>293</v>
      </c>
      <c r="F231" s="83">
        <f>Inputs!$R$16</f>
        <v>0</v>
      </c>
      <c r="G231" s="83">
        <f>Inputs!$R$16</f>
        <v>0</v>
      </c>
      <c r="H231" s="83">
        <f>Inputs!$R$16</f>
        <v>0</v>
      </c>
      <c r="I231" s="83">
        <f>Inputs!$R$16</f>
        <v>0</v>
      </c>
      <c r="J231" s="83">
        <f>Inputs!$R$16</f>
        <v>0</v>
      </c>
      <c r="K231" s="83">
        <f>Inputs!$R$16</f>
        <v>0</v>
      </c>
      <c r="L231" s="83">
        <f>Inputs!$R$16</f>
        <v>0</v>
      </c>
      <c r="M231" s="83">
        <f>Inputs!$R$16</f>
        <v>0</v>
      </c>
      <c r="N231" s="83">
        <f>Inputs!$R$16</f>
        <v>0</v>
      </c>
      <c r="O231" s="83">
        <f>Inputs!$R$16</f>
        <v>0</v>
      </c>
      <c r="P231" s="83">
        <f>Inputs!$R$16</f>
        <v>0</v>
      </c>
      <c r="Q231" s="83">
        <f>Inputs!$R$16</f>
        <v>0</v>
      </c>
      <c r="R231" s="83">
        <f>Inputs!$R$16</f>
        <v>0</v>
      </c>
      <c r="S231" s="83">
        <f>Inputs!$R$16</f>
        <v>0</v>
      </c>
      <c r="T231" s="83">
        <f>Inputs!$R$16</f>
        <v>0</v>
      </c>
      <c r="U231" s="83">
        <f>Inputs!$R$16</f>
        <v>0</v>
      </c>
      <c r="V231" s="83">
        <f>Inputs!$R$16</f>
        <v>0</v>
      </c>
      <c r="W231" s="83">
        <f>Inputs!$R$16</f>
        <v>0</v>
      </c>
      <c r="X231" s="83">
        <f>Inputs!$R$16</f>
        <v>0</v>
      </c>
      <c r="Y231" s="83">
        <f>Inputs!$R$16</f>
        <v>0</v>
      </c>
      <c r="Z231" s="83">
        <f>Inputs!$R$16</f>
        <v>0</v>
      </c>
      <c r="AA231" s="83">
        <f>Inputs!$R$16</f>
        <v>0</v>
      </c>
      <c r="AB231" s="83">
        <f>Inputs!$R$16</f>
        <v>0</v>
      </c>
      <c r="AC231" s="83">
        <f>Inputs!$R$16</f>
        <v>0</v>
      </c>
    </row>
    <row r="232" spans="2:29" x14ac:dyDescent="0.25">
      <c r="B232" t="s">
        <v>295</v>
      </c>
      <c r="C232" t="s">
        <v>260</v>
      </c>
      <c r="D232" s="84">
        <f>D231/1000*D230</f>
        <v>0</v>
      </c>
      <c r="E232" t="s">
        <v>296</v>
      </c>
      <c r="F232" s="84">
        <f>F231/1000*F230</f>
        <v>0</v>
      </c>
      <c r="G232" s="84">
        <f>G231/1000*G230</f>
        <v>0</v>
      </c>
      <c r="H232" s="84">
        <f t="shared" ref="H232:AC232" si="148">H231/1000*H230</f>
        <v>0</v>
      </c>
      <c r="I232" s="84">
        <f t="shared" si="148"/>
        <v>0</v>
      </c>
      <c r="J232" s="84">
        <f t="shared" si="148"/>
        <v>0</v>
      </c>
      <c r="K232" s="84">
        <f t="shared" si="148"/>
        <v>0</v>
      </c>
      <c r="L232" s="84">
        <f t="shared" si="148"/>
        <v>0</v>
      </c>
      <c r="M232" s="84">
        <f t="shared" si="148"/>
        <v>0</v>
      </c>
      <c r="N232" s="84">
        <f t="shared" si="148"/>
        <v>0</v>
      </c>
      <c r="O232" s="84">
        <f t="shared" si="148"/>
        <v>0</v>
      </c>
      <c r="P232" s="84">
        <f t="shared" si="148"/>
        <v>0</v>
      </c>
      <c r="Q232" s="84">
        <f t="shared" si="148"/>
        <v>0</v>
      </c>
      <c r="R232" s="84">
        <f t="shared" si="148"/>
        <v>0</v>
      </c>
      <c r="S232" s="84">
        <f t="shared" si="148"/>
        <v>0</v>
      </c>
      <c r="T232" s="84">
        <f t="shared" si="148"/>
        <v>0</v>
      </c>
      <c r="U232" s="84">
        <f t="shared" si="148"/>
        <v>0</v>
      </c>
      <c r="V232" s="84">
        <f t="shared" si="148"/>
        <v>0</v>
      </c>
      <c r="W232" s="84">
        <f t="shared" si="148"/>
        <v>0</v>
      </c>
      <c r="X232" s="84">
        <f t="shared" si="148"/>
        <v>0</v>
      </c>
      <c r="Y232" s="84">
        <f t="shared" si="148"/>
        <v>0</v>
      </c>
      <c r="Z232" s="84">
        <f t="shared" si="148"/>
        <v>0</v>
      </c>
      <c r="AA232" s="84">
        <f t="shared" si="148"/>
        <v>0</v>
      </c>
      <c r="AB232" s="84">
        <f t="shared" si="148"/>
        <v>0</v>
      </c>
      <c r="AC232" s="84">
        <f t="shared" si="148"/>
        <v>0</v>
      </c>
    </row>
    <row r="233" spans="2:29" x14ac:dyDescent="0.25">
      <c r="B233" t="s">
        <v>199</v>
      </c>
      <c r="C233" t="s">
        <v>262</v>
      </c>
      <c r="D233" s="84">
        <f>D227*D232</f>
        <v>0</v>
      </c>
      <c r="E233" t="s">
        <v>83</v>
      </c>
      <c r="F233" s="84">
        <f>F227*F232</f>
        <v>0</v>
      </c>
      <c r="G233" s="84">
        <f>G227*G232</f>
        <v>0</v>
      </c>
      <c r="H233" s="84">
        <f t="shared" ref="H233:AC233" si="149">H227*H232</f>
        <v>0</v>
      </c>
      <c r="I233" s="84">
        <f t="shared" si="149"/>
        <v>0</v>
      </c>
      <c r="J233" s="84">
        <f t="shared" si="149"/>
        <v>0</v>
      </c>
      <c r="K233" s="84">
        <f t="shared" si="149"/>
        <v>0</v>
      </c>
      <c r="L233" s="84">
        <f t="shared" si="149"/>
        <v>0</v>
      </c>
      <c r="M233" s="84">
        <f t="shared" si="149"/>
        <v>0</v>
      </c>
      <c r="N233" s="84">
        <f t="shared" si="149"/>
        <v>0</v>
      </c>
      <c r="O233" s="84">
        <f t="shared" si="149"/>
        <v>0</v>
      </c>
      <c r="P233" s="84">
        <f t="shared" si="149"/>
        <v>0</v>
      </c>
      <c r="Q233" s="84">
        <f t="shared" si="149"/>
        <v>0</v>
      </c>
      <c r="R233" s="84">
        <f t="shared" si="149"/>
        <v>0</v>
      </c>
      <c r="S233" s="84">
        <f t="shared" si="149"/>
        <v>0</v>
      </c>
      <c r="T233" s="84">
        <f t="shared" si="149"/>
        <v>0</v>
      </c>
      <c r="U233" s="84">
        <f t="shared" si="149"/>
        <v>0</v>
      </c>
      <c r="V233" s="84">
        <f t="shared" si="149"/>
        <v>0</v>
      </c>
      <c r="W233" s="84">
        <f t="shared" si="149"/>
        <v>0</v>
      </c>
      <c r="X233" s="84">
        <f t="shared" si="149"/>
        <v>0</v>
      </c>
      <c r="Y233" s="84">
        <f t="shared" si="149"/>
        <v>0</v>
      </c>
      <c r="Z233" s="84">
        <f t="shared" si="149"/>
        <v>0</v>
      </c>
      <c r="AA233" s="84">
        <f t="shared" si="149"/>
        <v>0</v>
      </c>
      <c r="AB233" s="84">
        <f t="shared" si="149"/>
        <v>0</v>
      </c>
      <c r="AC233" s="84">
        <f t="shared" si="149"/>
        <v>0</v>
      </c>
    </row>
    <row r="234" spans="2:29" x14ac:dyDescent="0.25">
      <c r="B234" t="s">
        <v>297</v>
      </c>
      <c r="C234" t="s">
        <v>264</v>
      </c>
      <c r="D234" s="84">
        <f>D225-D233</f>
        <v>0</v>
      </c>
      <c r="E234" t="s">
        <v>83</v>
      </c>
      <c r="F234" s="84">
        <f>F225-F233</f>
        <v>0</v>
      </c>
      <c r="G234" s="84">
        <f>G225-G233</f>
        <v>0</v>
      </c>
      <c r="H234" s="84">
        <f t="shared" ref="H234:AC234" si="150">H225-H233</f>
        <v>0</v>
      </c>
      <c r="I234" s="84">
        <f t="shared" si="150"/>
        <v>0</v>
      </c>
      <c r="J234" s="84">
        <f t="shared" si="150"/>
        <v>0</v>
      </c>
      <c r="K234" s="84">
        <f t="shared" si="150"/>
        <v>0</v>
      </c>
      <c r="L234" s="84">
        <f t="shared" si="150"/>
        <v>0</v>
      </c>
      <c r="M234" s="84">
        <f t="shared" si="150"/>
        <v>0</v>
      </c>
      <c r="N234" s="84">
        <f t="shared" si="150"/>
        <v>0</v>
      </c>
      <c r="O234" s="84">
        <f t="shared" si="150"/>
        <v>0</v>
      </c>
      <c r="P234" s="84">
        <f t="shared" si="150"/>
        <v>0</v>
      </c>
      <c r="Q234" s="84">
        <f t="shared" si="150"/>
        <v>0</v>
      </c>
      <c r="R234" s="84">
        <f t="shared" si="150"/>
        <v>0</v>
      </c>
      <c r="S234" s="84">
        <f t="shared" si="150"/>
        <v>0</v>
      </c>
      <c r="T234" s="84">
        <f t="shared" si="150"/>
        <v>0</v>
      </c>
      <c r="U234" s="84">
        <f t="shared" si="150"/>
        <v>0</v>
      </c>
      <c r="V234" s="84">
        <f t="shared" si="150"/>
        <v>0</v>
      </c>
      <c r="W234" s="84">
        <f t="shared" si="150"/>
        <v>0</v>
      </c>
      <c r="X234" s="84">
        <f t="shared" si="150"/>
        <v>0</v>
      </c>
      <c r="Y234" s="84">
        <f t="shared" si="150"/>
        <v>0</v>
      </c>
      <c r="Z234" s="84">
        <f t="shared" si="150"/>
        <v>0</v>
      </c>
      <c r="AA234" s="84">
        <f t="shared" si="150"/>
        <v>0</v>
      </c>
      <c r="AB234" s="84">
        <f t="shared" si="150"/>
        <v>0</v>
      </c>
      <c r="AC234" s="84">
        <f t="shared" si="150"/>
        <v>0</v>
      </c>
    </row>
    <row r="235" spans="2:29" x14ac:dyDescent="0.25">
      <c r="B235" t="s">
        <v>339</v>
      </c>
      <c r="C235" t="s">
        <v>269</v>
      </c>
      <c r="D235" s="85" t="e">
        <f>D234/D225</f>
        <v>#DIV/0!</v>
      </c>
      <c r="E235" t="s">
        <v>270</v>
      </c>
      <c r="F235" s="85" t="e">
        <f>F234/F225</f>
        <v>#DIV/0!</v>
      </c>
      <c r="G235" s="85" t="e">
        <f>G234/G225</f>
        <v>#DIV/0!</v>
      </c>
      <c r="H235" s="85" t="e">
        <f t="shared" ref="H235:AC235" si="151">H234/H225</f>
        <v>#DIV/0!</v>
      </c>
      <c r="I235" s="85" t="e">
        <f t="shared" si="151"/>
        <v>#DIV/0!</v>
      </c>
      <c r="J235" s="85" t="e">
        <f t="shared" si="151"/>
        <v>#DIV/0!</v>
      </c>
      <c r="K235" s="85" t="e">
        <f t="shared" si="151"/>
        <v>#DIV/0!</v>
      </c>
      <c r="L235" s="85" t="e">
        <f t="shared" si="151"/>
        <v>#DIV/0!</v>
      </c>
      <c r="M235" s="85" t="e">
        <f t="shared" si="151"/>
        <v>#DIV/0!</v>
      </c>
      <c r="N235" s="85" t="e">
        <f t="shared" si="151"/>
        <v>#DIV/0!</v>
      </c>
      <c r="O235" s="85" t="e">
        <f t="shared" si="151"/>
        <v>#DIV/0!</v>
      </c>
      <c r="P235" s="85" t="e">
        <f t="shared" si="151"/>
        <v>#DIV/0!</v>
      </c>
      <c r="Q235" s="85" t="e">
        <f t="shared" si="151"/>
        <v>#DIV/0!</v>
      </c>
      <c r="R235" s="85" t="e">
        <f t="shared" si="151"/>
        <v>#DIV/0!</v>
      </c>
      <c r="S235" s="85" t="e">
        <f t="shared" si="151"/>
        <v>#DIV/0!</v>
      </c>
      <c r="T235" s="85" t="e">
        <f t="shared" si="151"/>
        <v>#DIV/0!</v>
      </c>
      <c r="U235" s="85" t="e">
        <f t="shared" si="151"/>
        <v>#DIV/0!</v>
      </c>
      <c r="V235" s="85" t="e">
        <f t="shared" si="151"/>
        <v>#DIV/0!</v>
      </c>
      <c r="W235" s="85" t="e">
        <f t="shared" si="151"/>
        <v>#DIV/0!</v>
      </c>
      <c r="X235" s="85" t="e">
        <f t="shared" si="151"/>
        <v>#DIV/0!</v>
      </c>
      <c r="Y235" s="85" t="e">
        <f t="shared" si="151"/>
        <v>#DIV/0!</v>
      </c>
      <c r="Z235" s="85" t="e">
        <f t="shared" si="151"/>
        <v>#DIV/0!</v>
      </c>
      <c r="AA235" s="85" t="e">
        <f t="shared" si="151"/>
        <v>#DIV/0!</v>
      </c>
      <c r="AB235" s="85" t="e">
        <f t="shared" si="151"/>
        <v>#DIV/0!</v>
      </c>
      <c r="AC235" s="85" t="e">
        <f t="shared" si="151"/>
        <v>#DIV/0!</v>
      </c>
    </row>
    <row r="236" spans="2:29" x14ac:dyDescent="0.25">
      <c r="B236" t="s">
        <v>199</v>
      </c>
      <c r="C236" t="s">
        <v>271</v>
      </c>
      <c r="D236" s="85" t="e">
        <f>1-D235</f>
        <v>#DIV/0!</v>
      </c>
      <c r="E236" t="s">
        <v>270</v>
      </c>
      <c r="F236" s="85" t="e">
        <f>1-F235</f>
        <v>#DIV/0!</v>
      </c>
      <c r="G236" s="85" t="e">
        <f>1-G235</f>
        <v>#DIV/0!</v>
      </c>
      <c r="H236" s="85" t="e">
        <f t="shared" ref="H236:AC236" si="152">1-H235</f>
        <v>#DIV/0!</v>
      </c>
      <c r="I236" s="85" t="e">
        <f t="shared" si="152"/>
        <v>#DIV/0!</v>
      </c>
      <c r="J236" s="85" t="e">
        <f t="shared" si="152"/>
        <v>#DIV/0!</v>
      </c>
      <c r="K236" s="85" t="e">
        <f t="shared" si="152"/>
        <v>#DIV/0!</v>
      </c>
      <c r="L236" s="85" t="e">
        <f t="shared" si="152"/>
        <v>#DIV/0!</v>
      </c>
      <c r="M236" s="85" t="e">
        <f t="shared" si="152"/>
        <v>#DIV/0!</v>
      </c>
      <c r="N236" s="85" t="e">
        <f t="shared" si="152"/>
        <v>#DIV/0!</v>
      </c>
      <c r="O236" s="85" t="e">
        <f t="shared" si="152"/>
        <v>#DIV/0!</v>
      </c>
      <c r="P236" s="85" t="e">
        <f t="shared" si="152"/>
        <v>#DIV/0!</v>
      </c>
      <c r="Q236" s="85" t="e">
        <f t="shared" si="152"/>
        <v>#DIV/0!</v>
      </c>
      <c r="R236" s="85" t="e">
        <f t="shared" si="152"/>
        <v>#DIV/0!</v>
      </c>
      <c r="S236" s="85" t="e">
        <f t="shared" si="152"/>
        <v>#DIV/0!</v>
      </c>
      <c r="T236" s="85" t="e">
        <f t="shared" si="152"/>
        <v>#DIV/0!</v>
      </c>
      <c r="U236" s="85" t="e">
        <f t="shared" si="152"/>
        <v>#DIV/0!</v>
      </c>
      <c r="V236" s="85" t="e">
        <f t="shared" si="152"/>
        <v>#DIV/0!</v>
      </c>
      <c r="W236" s="85" t="e">
        <f t="shared" si="152"/>
        <v>#DIV/0!</v>
      </c>
      <c r="X236" s="85" t="e">
        <f t="shared" si="152"/>
        <v>#DIV/0!</v>
      </c>
      <c r="Y236" s="85" t="e">
        <f t="shared" si="152"/>
        <v>#DIV/0!</v>
      </c>
      <c r="Z236" s="85" t="e">
        <f t="shared" si="152"/>
        <v>#DIV/0!</v>
      </c>
      <c r="AA236" s="85" t="e">
        <f t="shared" si="152"/>
        <v>#DIV/0!</v>
      </c>
      <c r="AB236" s="85" t="e">
        <f t="shared" si="152"/>
        <v>#DIV/0!</v>
      </c>
      <c r="AC236" s="85" t="e">
        <f t="shared" si="152"/>
        <v>#DIV/0!</v>
      </c>
    </row>
    <row r="237" spans="2:29" x14ac:dyDescent="0.25">
      <c r="B237" t="s">
        <v>299</v>
      </c>
      <c r="C237" t="s">
        <v>273</v>
      </c>
      <c r="D237" s="84">
        <f>D234*D227/1000</f>
        <v>0</v>
      </c>
      <c r="E237" t="s">
        <v>274</v>
      </c>
      <c r="F237" s="84">
        <f>F234*F227/1000</f>
        <v>0</v>
      </c>
      <c r="G237" s="84">
        <f>G234*G227/1000</f>
        <v>0</v>
      </c>
      <c r="H237" s="84">
        <f t="shared" ref="H237:AC237" si="153">H234*H227/1000</f>
        <v>0</v>
      </c>
      <c r="I237" s="84">
        <f t="shared" si="153"/>
        <v>0</v>
      </c>
      <c r="J237" s="84">
        <f t="shared" si="153"/>
        <v>0</v>
      </c>
      <c r="K237" s="84">
        <f t="shared" si="153"/>
        <v>0</v>
      </c>
      <c r="L237" s="84">
        <f t="shared" si="153"/>
        <v>0</v>
      </c>
      <c r="M237" s="84">
        <f t="shared" si="153"/>
        <v>0</v>
      </c>
      <c r="N237" s="84">
        <f t="shared" si="153"/>
        <v>0</v>
      </c>
      <c r="O237" s="84">
        <f t="shared" si="153"/>
        <v>0</v>
      </c>
      <c r="P237" s="84">
        <f t="shared" si="153"/>
        <v>0</v>
      </c>
      <c r="Q237" s="84">
        <f t="shared" si="153"/>
        <v>0</v>
      </c>
      <c r="R237" s="84">
        <f t="shared" si="153"/>
        <v>0</v>
      </c>
      <c r="S237" s="84">
        <f t="shared" si="153"/>
        <v>0</v>
      </c>
      <c r="T237" s="84">
        <f t="shared" si="153"/>
        <v>0</v>
      </c>
      <c r="U237" s="84">
        <f t="shared" si="153"/>
        <v>0</v>
      </c>
      <c r="V237" s="84">
        <f t="shared" si="153"/>
        <v>0</v>
      </c>
      <c r="W237" s="84">
        <f t="shared" si="153"/>
        <v>0</v>
      </c>
      <c r="X237" s="84">
        <f t="shared" si="153"/>
        <v>0</v>
      </c>
      <c r="Y237" s="84">
        <f t="shared" si="153"/>
        <v>0</v>
      </c>
      <c r="Z237" s="84">
        <f t="shared" si="153"/>
        <v>0</v>
      </c>
      <c r="AA237" s="84">
        <f t="shared" si="153"/>
        <v>0</v>
      </c>
      <c r="AB237" s="84">
        <f t="shared" si="153"/>
        <v>0</v>
      </c>
      <c r="AC237" s="84">
        <f t="shared" si="153"/>
        <v>0</v>
      </c>
    </row>
    <row r="238" spans="2:29" ht="18" x14ac:dyDescent="0.35">
      <c r="B238" t="s">
        <v>300</v>
      </c>
      <c r="C238" t="s">
        <v>313</v>
      </c>
      <c r="D238" s="84">
        <f>D228-D237</f>
        <v>0</v>
      </c>
      <c r="E238" t="s">
        <v>274</v>
      </c>
      <c r="F238" s="84">
        <f>F228-F237</f>
        <v>0</v>
      </c>
      <c r="G238" s="84">
        <f>G228-G237</f>
        <v>0</v>
      </c>
      <c r="H238" s="84">
        <f t="shared" ref="H238:AC238" si="154">H228-H237</f>
        <v>0</v>
      </c>
      <c r="I238" s="84">
        <f t="shared" si="154"/>
        <v>0</v>
      </c>
      <c r="J238" s="84">
        <f t="shared" si="154"/>
        <v>0</v>
      </c>
      <c r="K238" s="84">
        <f t="shared" si="154"/>
        <v>0</v>
      </c>
      <c r="L238" s="84">
        <f t="shared" si="154"/>
        <v>0</v>
      </c>
      <c r="M238" s="84">
        <f t="shared" si="154"/>
        <v>0</v>
      </c>
      <c r="N238" s="84">
        <f t="shared" si="154"/>
        <v>0</v>
      </c>
      <c r="O238" s="84">
        <f t="shared" si="154"/>
        <v>0</v>
      </c>
      <c r="P238" s="84">
        <f t="shared" si="154"/>
        <v>0</v>
      </c>
      <c r="Q238" s="84">
        <f t="shared" si="154"/>
        <v>0</v>
      </c>
      <c r="R238" s="84">
        <f t="shared" si="154"/>
        <v>0</v>
      </c>
      <c r="S238" s="84">
        <f t="shared" si="154"/>
        <v>0</v>
      </c>
      <c r="T238" s="84">
        <f t="shared" si="154"/>
        <v>0</v>
      </c>
      <c r="U238" s="84">
        <f t="shared" si="154"/>
        <v>0</v>
      </c>
      <c r="V238" s="84">
        <f t="shared" si="154"/>
        <v>0</v>
      </c>
      <c r="W238" s="84">
        <f t="shared" si="154"/>
        <v>0</v>
      </c>
      <c r="X238" s="84">
        <f t="shared" si="154"/>
        <v>0</v>
      </c>
      <c r="Y238" s="84">
        <f t="shared" si="154"/>
        <v>0</v>
      </c>
      <c r="Z238" s="84">
        <f t="shared" si="154"/>
        <v>0</v>
      </c>
      <c r="AA238" s="84">
        <f t="shared" si="154"/>
        <v>0</v>
      </c>
      <c r="AB238" s="84">
        <f t="shared" si="154"/>
        <v>0</v>
      </c>
      <c r="AC238" s="84">
        <f t="shared" si="154"/>
        <v>0</v>
      </c>
    </row>
    <row r="239" spans="2:29" x14ac:dyDescent="0.25">
      <c r="B239" t="s">
        <v>300</v>
      </c>
      <c r="C239" t="s">
        <v>278</v>
      </c>
      <c r="D239" s="85" t="e">
        <f>D238/D228</f>
        <v>#DIV/0!</v>
      </c>
      <c r="E239" t="s">
        <v>270</v>
      </c>
      <c r="F239" s="85" t="e">
        <f>F238/F228</f>
        <v>#DIV/0!</v>
      </c>
      <c r="G239" s="85" t="e">
        <f>G238/G228</f>
        <v>#DIV/0!</v>
      </c>
      <c r="H239" s="85" t="e">
        <f t="shared" ref="H239:AC239" si="155">H238/H228</f>
        <v>#DIV/0!</v>
      </c>
      <c r="I239" s="85" t="e">
        <f t="shared" si="155"/>
        <v>#DIV/0!</v>
      </c>
      <c r="J239" s="85" t="e">
        <f t="shared" si="155"/>
        <v>#DIV/0!</v>
      </c>
      <c r="K239" s="85" t="e">
        <f t="shared" si="155"/>
        <v>#DIV/0!</v>
      </c>
      <c r="L239" s="85" t="e">
        <f t="shared" si="155"/>
        <v>#DIV/0!</v>
      </c>
      <c r="M239" s="85" t="e">
        <f t="shared" si="155"/>
        <v>#DIV/0!</v>
      </c>
      <c r="N239" s="85" t="e">
        <f t="shared" si="155"/>
        <v>#DIV/0!</v>
      </c>
      <c r="O239" s="85" t="e">
        <f t="shared" si="155"/>
        <v>#DIV/0!</v>
      </c>
      <c r="P239" s="85" t="e">
        <f t="shared" si="155"/>
        <v>#DIV/0!</v>
      </c>
      <c r="Q239" s="85" t="e">
        <f t="shared" si="155"/>
        <v>#DIV/0!</v>
      </c>
      <c r="R239" s="85" t="e">
        <f t="shared" si="155"/>
        <v>#DIV/0!</v>
      </c>
      <c r="S239" s="85" t="e">
        <f t="shared" si="155"/>
        <v>#DIV/0!</v>
      </c>
      <c r="T239" s="85" t="e">
        <f t="shared" si="155"/>
        <v>#DIV/0!</v>
      </c>
      <c r="U239" s="85" t="e">
        <f t="shared" si="155"/>
        <v>#DIV/0!</v>
      </c>
      <c r="V239" s="85" t="e">
        <f t="shared" si="155"/>
        <v>#DIV/0!</v>
      </c>
      <c r="W239" s="85" t="e">
        <f t="shared" si="155"/>
        <v>#DIV/0!</v>
      </c>
      <c r="X239" s="85" t="e">
        <f t="shared" si="155"/>
        <v>#DIV/0!</v>
      </c>
      <c r="Y239" s="85" t="e">
        <f t="shared" si="155"/>
        <v>#DIV/0!</v>
      </c>
      <c r="Z239" s="85" t="e">
        <f t="shared" si="155"/>
        <v>#DIV/0!</v>
      </c>
      <c r="AA239" s="85" t="e">
        <f t="shared" si="155"/>
        <v>#DIV/0!</v>
      </c>
      <c r="AB239" s="85" t="e">
        <f t="shared" si="155"/>
        <v>#DIV/0!</v>
      </c>
      <c r="AC239" s="85" t="e">
        <f t="shared" si="155"/>
        <v>#DIV/0!</v>
      </c>
    </row>
    <row r="240" spans="2:29" ht="18" x14ac:dyDescent="0.35">
      <c r="B240" t="s">
        <v>301</v>
      </c>
      <c r="C240" t="s">
        <v>340</v>
      </c>
      <c r="D240" s="36" t="e">
        <f>D237/D228</f>
        <v>#DIV/0!</v>
      </c>
      <c r="E240" t="s">
        <v>270</v>
      </c>
      <c r="F240" s="36" t="e">
        <f>F237/F228</f>
        <v>#DIV/0!</v>
      </c>
      <c r="G240" s="36" t="e">
        <f>G237/G228</f>
        <v>#DIV/0!</v>
      </c>
      <c r="H240" s="36" t="e">
        <f t="shared" ref="H240:AC240" si="156">H237/H228</f>
        <v>#DIV/0!</v>
      </c>
      <c r="I240" s="36" t="e">
        <f t="shared" si="156"/>
        <v>#DIV/0!</v>
      </c>
      <c r="J240" s="36" t="e">
        <f t="shared" si="156"/>
        <v>#DIV/0!</v>
      </c>
      <c r="K240" s="36" t="e">
        <f t="shared" si="156"/>
        <v>#DIV/0!</v>
      </c>
      <c r="L240" s="36" t="e">
        <f t="shared" si="156"/>
        <v>#DIV/0!</v>
      </c>
      <c r="M240" s="36" t="e">
        <f t="shared" si="156"/>
        <v>#DIV/0!</v>
      </c>
      <c r="N240" s="36" t="e">
        <f t="shared" si="156"/>
        <v>#DIV/0!</v>
      </c>
      <c r="O240" s="36" t="e">
        <f t="shared" si="156"/>
        <v>#DIV/0!</v>
      </c>
      <c r="P240" s="36" t="e">
        <f t="shared" si="156"/>
        <v>#DIV/0!</v>
      </c>
      <c r="Q240" s="36" t="e">
        <f t="shared" si="156"/>
        <v>#DIV/0!</v>
      </c>
      <c r="R240" s="36" t="e">
        <f t="shared" si="156"/>
        <v>#DIV/0!</v>
      </c>
      <c r="S240" s="36" t="e">
        <f t="shared" si="156"/>
        <v>#DIV/0!</v>
      </c>
      <c r="T240" s="36" t="e">
        <f t="shared" si="156"/>
        <v>#DIV/0!</v>
      </c>
      <c r="U240" s="36" t="e">
        <f t="shared" si="156"/>
        <v>#DIV/0!</v>
      </c>
      <c r="V240" s="36" t="e">
        <f t="shared" si="156"/>
        <v>#DIV/0!</v>
      </c>
      <c r="W240" s="36" t="e">
        <f t="shared" si="156"/>
        <v>#DIV/0!</v>
      </c>
      <c r="X240" s="36" t="e">
        <f t="shared" si="156"/>
        <v>#DIV/0!</v>
      </c>
      <c r="Y240" s="36" t="e">
        <f t="shared" si="156"/>
        <v>#DIV/0!</v>
      </c>
      <c r="Z240" s="36" t="e">
        <f t="shared" si="156"/>
        <v>#DIV/0!</v>
      </c>
      <c r="AA240" s="36" t="e">
        <f t="shared" si="156"/>
        <v>#DIV/0!</v>
      </c>
      <c r="AB240" s="36" t="e">
        <f t="shared" si="156"/>
        <v>#DIV/0!</v>
      </c>
      <c r="AC240" s="36" t="e">
        <f t="shared" si="156"/>
        <v>#DIV/0!</v>
      </c>
    </row>
    <row r="242" spans="2:29" ht="15.75" thickBot="1" x14ac:dyDescent="0.3">
      <c r="B242" t="s">
        <v>341</v>
      </c>
    </row>
    <row r="243" spans="2:29" x14ac:dyDescent="0.25">
      <c r="B243" s="41"/>
      <c r="C243" s="105" t="s">
        <v>315</v>
      </c>
      <c r="D243" s="106"/>
    </row>
    <row r="244" spans="2:29" x14ac:dyDescent="0.25">
      <c r="B244" s="300" t="s">
        <v>320</v>
      </c>
      <c r="C244" s="78" t="s">
        <v>292</v>
      </c>
      <c r="D244" s="93" t="e">
        <f>D196/4</f>
        <v>#DIV/0!</v>
      </c>
      <c r="E244" t="s">
        <v>274</v>
      </c>
      <c r="F244" s="93" t="e">
        <f>F196/4</f>
        <v>#DIV/0!</v>
      </c>
      <c r="G244" s="93" t="e">
        <f t="shared" ref="G244:AC244" si="157">G196/4</f>
        <v>#DIV/0!</v>
      </c>
      <c r="H244" s="93" t="e">
        <f t="shared" si="157"/>
        <v>#DIV/0!</v>
      </c>
      <c r="I244" s="93" t="e">
        <f t="shared" si="157"/>
        <v>#DIV/0!</v>
      </c>
      <c r="J244" s="93" t="e">
        <f t="shared" si="157"/>
        <v>#DIV/0!</v>
      </c>
      <c r="K244" s="93" t="e">
        <f t="shared" si="157"/>
        <v>#DIV/0!</v>
      </c>
      <c r="L244" s="93" t="e">
        <f t="shared" si="157"/>
        <v>#DIV/0!</v>
      </c>
      <c r="M244" s="93" t="e">
        <f t="shared" si="157"/>
        <v>#DIV/0!</v>
      </c>
      <c r="N244" s="93" t="e">
        <f t="shared" si="157"/>
        <v>#DIV/0!</v>
      </c>
      <c r="O244" s="93" t="e">
        <f t="shared" si="157"/>
        <v>#DIV/0!</v>
      </c>
      <c r="P244" s="93" t="e">
        <f t="shared" si="157"/>
        <v>#DIV/0!</v>
      </c>
      <c r="Q244" s="93" t="e">
        <f t="shared" si="157"/>
        <v>#DIV/0!</v>
      </c>
      <c r="R244" s="93" t="e">
        <f t="shared" si="157"/>
        <v>#DIV/0!</v>
      </c>
      <c r="S244" s="93" t="e">
        <f t="shared" si="157"/>
        <v>#DIV/0!</v>
      </c>
      <c r="T244" s="93" t="e">
        <f t="shared" si="157"/>
        <v>#DIV/0!</v>
      </c>
      <c r="U244" s="93" t="e">
        <f t="shared" si="157"/>
        <v>#DIV/0!</v>
      </c>
      <c r="V244" s="93" t="e">
        <f t="shared" si="157"/>
        <v>#DIV/0!</v>
      </c>
      <c r="W244" s="93" t="e">
        <f t="shared" si="157"/>
        <v>#DIV/0!</v>
      </c>
      <c r="X244" s="93" t="e">
        <f t="shared" si="157"/>
        <v>#DIV/0!</v>
      </c>
      <c r="Y244" s="93" t="e">
        <f t="shared" si="157"/>
        <v>#DIV/0!</v>
      </c>
      <c r="Z244" s="93" t="e">
        <f t="shared" si="157"/>
        <v>#DIV/0!</v>
      </c>
      <c r="AA244" s="93" t="e">
        <f t="shared" si="157"/>
        <v>#DIV/0!</v>
      </c>
      <c r="AB244" s="93" t="e">
        <f t="shared" si="157"/>
        <v>#DIV/0!</v>
      </c>
      <c r="AC244" s="93" t="e">
        <f t="shared" si="157"/>
        <v>#DIV/0!</v>
      </c>
    </row>
    <row r="245" spans="2:29" x14ac:dyDescent="0.25">
      <c r="B245" s="301"/>
      <c r="C245" t="s">
        <v>299</v>
      </c>
      <c r="D245" s="93" t="e">
        <f>D205/4</f>
        <v>#DIV/0!</v>
      </c>
      <c r="E245" t="s">
        <v>274</v>
      </c>
      <c r="F245" s="93" t="e">
        <f>F205/4</f>
        <v>#DIV/0!</v>
      </c>
      <c r="G245" s="93" t="e">
        <f t="shared" ref="G245:AC245" si="158">G205/4</f>
        <v>#DIV/0!</v>
      </c>
      <c r="H245" s="93" t="e">
        <f t="shared" si="158"/>
        <v>#DIV/0!</v>
      </c>
      <c r="I245" s="93" t="e">
        <f t="shared" si="158"/>
        <v>#DIV/0!</v>
      </c>
      <c r="J245" s="93" t="e">
        <f t="shared" si="158"/>
        <v>#DIV/0!</v>
      </c>
      <c r="K245" s="93" t="e">
        <f t="shared" si="158"/>
        <v>#DIV/0!</v>
      </c>
      <c r="L245" s="93" t="e">
        <f t="shared" si="158"/>
        <v>#DIV/0!</v>
      </c>
      <c r="M245" s="93" t="e">
        <f t="shared" si="158"/>
        <v>#DIV/0!</v>
      </c>
      <c r="N245" s="93" t="e">
        <f t="shared" si="158"/>
        <v>#DIV/0!</v>
      </c>
      <c r="O245" s="93" t="e">
        <f t="shared" si="158"/>
        <v>#DIV/0!</v>
      </c>
      <c r="P245" s="93" t="e">
        <f t="shared" si="158"/>
        <v>#DIV/0!</v>
      </c>
      <c r="Q245" s="93" t="e">
        <f t="shared" si="158"/>
        <v>#DIV/0!</v>
      </c>
      <c r="R245" s="93" t="e">
        <f t="shared" si="158"/>
        <v>#DIV/0!</v>
      </c>
      <c r="S245" s="93" t="e">
        <f t="shared" si="158"/>
        <v>#DIV/0!</v>
      </c>
      <c r="T245" s="93" t="e">
        <f t="shared" si="158"/>
        <v>#DIV/0!</v>
      </c>
      <c r="U245" s="93" t="e">
        <f t="shared" si="158"/>
        <v>#DIV/0!</v>
      </c>
      <c r="V245" s="93" t="e">
        <f t="shared" si="158"/>
        <v>#DIV/0!</v>
      </c>
      <c r="W245" s="93" t="e">
        <f t="shared" si="158"/>
        <v>#DIV/0!</v>
      </c>
      <c r="X245" s="93" t="e">
        <f t="shared" si="158"/>
        <v>#DIV/0!</v>
      </c>
      <c r="Y245" s="93" t="e">
        <f t="shared" si="158"/>
        <v>#DIV/0!</v>
      </c>
      <c r="Z245" s="93" t="e">
        <f t="shared" si="158"/>
        <v>#DIV/0!</v>
      </c>
      <c r="AA245" s="93" t="e">
        <f t="shared" si="158"/>
        <v>#DIV/0!</v>
      </c>
      <c r="AB245" s="93" t="e">
        <f t="shared" si="158"/>
        <v>#DIV/0!</v>
      </c>
      <c r="AC245" s="93" t="e">
        <f t="shared" si="158"/>
        <v>#DIV/0!</v>
      </c>
    </row>
    <row r="246" spans="2:29" x14ac:dyDescent="0.25">
      <c r="B246" s="301"/>
      <c r="C246" t="s">
        <v>300</v>
      </c>
      <c r="D246" s="93" t="e">
        <f>D206/4</f>
        <v>#DIV/0!</v>
      </c>
      <c r="E246" t="s">
        <v>274</v>
      </c>
      <c r="F246" s="93" t="e">
        <f>F206/4</f>
        <v>#DIV/0!</v>
      </c>
      <c r="G246" s="93" t="e">
        <f t="shared" ref="G246:AC246" si="159">G206/4</f>
        <v>#DIV/0!</v>
      </c>
      <c r="H246" s="93" t="e">
        <f t="shared" si="159"/>
        <v>#DIV/0!</v>
      </c>
      <c r="I246" s="93" t="e">
        <f t="shared" si="159"/>
        <v>#DIV/0!</v>
      </c>
      <c r="J246" s="93" t="e">
        <f t="shared" si="159"/>
        <v>#DIV/0!</v>
      </c>
      <c r="K246" s="93" t="e">
        <f t="shared" si="159"/>
        <v>#DIV/0!</v>
      </c>
      <c r="L246" s="93" t="e">
        <f t="shared" si="159"/>
        <v>#DIV/0!</v>
      </c>
      <c r="M246" s="93" t="e">
        <f t="shared" si="159"/>
        <v>#DIV/0!</v>
      </c>
      <c r="N246" s="93" t="e">
        <f t="shared" si="159"/>
        <v>#DIV/0!</v>
      </c>
      <c r="O246" s="93" t="e">
        <f t="shared" si="159"/>
        <v>#DIV/0!</v>
      </c>
      <c r="P246" s="93" t="e">
        <f t="shared" si="159"/>
        <v>#DIV/0!</v>
      </c>
      <c r="Q246" s="93" t="e">
        <f t="shared" si="159"/>
        <v>#DIV/0!</v>
      </c>
      <c r="R246" s="93" t="e">
        <f t="shared" si="159"/>
        <v>#DIV/0!</v>
      </c>
      <c r="S246" s="93" t="e">
        <f t="shared" si="159"/>
        <v>#DIV/0!</v>
      </c>
      <c r="T246" s="93" t="e">
        <f t="shared" si="159"/>
        <v>#DIV/0!</v>
      </c>
      <c r="U246" s="93" t="e">
        <f t="shared" si="159"/>
        <v>#DIV/0!</v>
      </c>
      <c r="V246" s="93" t="e">
        <f t="shared" si="159"/>
        <v>#DIV/0!</v>
      </c>
      <c r="W246" s="93" t="e">
        <f t="shared" si="159"/>
        <v>#DIV/0!</v>
      </c>
      <c r="X246" s="93" t="e">
        <f t="shared" si="159"/>
        <v>#DIV/0!</v>
      </c>
      <c r="Y246" s="93" t="e">
        <f t="shared" si="159"/>
        <v>#DIV/0!</v>
      </c>
      <c r="Z246" s="93" t="e">
        <f t="shared" si="159"/>
        <v>#DIV/0!</v>
      </c>
      <c r="AA246" s="93" t="e">
        <f t="shared" si="159"/>
        <v>#DIV/0!</v>
      </c>
      <c r="AB246" s="93" t="e">
        <f t="shared" si="159"/>
        <v>#DIV/0!</v>
      </c>
      <c r="AC246" s="93" t="e">
        <f t="shared" si="159"/>
        <v>#DIV/0!</v>
      </c>
    </row>
    <row r="247" spans="2:29" x14ac:dyDescent="0.25">
      <c r="B247" s="301"/>
      <c r="C247" t="s">
        <v>316</v>
      </c>
      <c r="D247" s="94" t="e">
        <f>D246/D244</f>
        <v>#DIV/0!</v>
      </c>
      <c r="F247" s="94" t="e">
        <f>F246/F244</f>
        <v>#DIV/0!</v>
      </c>
      <c r="G247" s="94" t="e">
        <f t="shared" ref="G247:AC247" si="160">G246/G244</f>
        <v>#DIV/0!</v>
      </c>
      <c r="H247" s="94" t="e">
        <f t="shared" si="160"/>
        <v>#DIV/0!</v>
      </c>
      <c r="I247" s="94" t="e">
        <f t="shared" si="160"/>
        <v>#DIV/0!</v>
      </c>
      <c r="J247" s="94" t="e">
        <f t="shared" si="160"/>
        <v>#DIV/0!</v>
      </c>
      <c r="K247" s="94" t="e">
        <f t="shared" si="160"/>
        <v>#DIV/0!</v>
      </c>
      <c r="L247" s="94" t="e">
        <f t="shared" si="160"/>
        <v>#DIV/0!</v>
      </c>
      <c r="M247" s="94" t="e">
        <f t="shared" si="160"/>
        <v>#DIV/0!</v>
      </c>
      <c r="N247" s="94" t="e">
        <f t="shared" si="160"/>
        <v>#DIV/0!</v>
      </c>
      <c r="O247" s="94" t="e">
        <f t="shared" si="160"/>
        <v>#DIV/0!</v>
      </c>
      <c r="P247" s="94" t="e">
        <f t="shared" si="160"/>
        <v>#DIV/0!</v>
      </c>
      <c r="Q247" s="94" t="e">
        <f t="shared" si="160"/>
        <v>#DIV/0!</v>
      </c>
      <c r="R247" s="94" t="e">
        <f t="shared" si="160"/>
        <v>#DIV/0!</v>
      </c>
      <c r="S247" s="94" t="e">
        <f t="shared" si="160"/>
        <v>#DIV/0!</v>
      </c>
      <c r="T247" s="94" t="e">
        <f t="shared" si="160"/>
        <v>#DIV/0!</v>
      </c>
      <c r="U247" s="94" t="e">
        <f t="shared" si="160"/>
        <v>#DIV/0!</v>
      </c>
      <c r="V247" s="94" t="e">
        <f t="shared" si="160"/>
        <v>#DIV/0!</v>
      </c>
      <c r="W247" s="94" t="e">
        <f t="shared" si="160"/>
        <v>#DIV/0!</v>
      </c>
      <c r="X247" s="94" t="e">
        <f t="shared" si="160"/>
        <v>#DIV/0!</v>
      </c>
      <c r="Y247" s="94" t="e">
        <f t="shared" si="160"/>
        <v>#DIV/0!</v>
      </c>
      <c r="Z247" s="94" t="e">
        <f t="shared" si="160"/>
        <v>#DIV/0!</v>
      </c>
      <c r="AA247" s="94" t="e">
        <f t="shared" si="160"/>
        <v>#DIV/0!</v>
      </c>
      <c r="AB247" s="94" t="e">
        <f t="shared" si="160"/>
        <v>#DIV/0!</v>
      </c>
      <c r="AC247" s="94" t="e">
        <f t="shared" si="160"/>
        <v>#DIV/0!</v>
      </c>
    </row>
    <row r="248" spans="2:29" x14ac:dyDescent="0.25">
      <c r="B248" s="302"/>
      <c r="C248" s="33" t="s">
        <v>301</v>
      </c>
      <c r="D248" s="95" t="e">
        <f>D208</f>
        <v>#DIV/0!</v>
      </c>
      <c r="F248" s="95" t="e">
        <f>F208</f>
        <v>#DIV/0!</v>
      </c>
      <c r="G248" s="95" t="e">
        <f t="shared" ref="G248:AC248" si="161">G208</f>
        <v>#DIV/0!</v>
      </c>
      <c r="H248" s="95" t="e">
        <f t="shared" si="161"/>
        <v>#DIV/0!</v>
      </c>
      <c r="I248" s="95" t="e">
        <f t="shared" si="161"/>
        <v>#DIV/0!</v>
      </c>
      <c r="J248" s="95" t="e">
        <f t="shared" si="161"/>
        <v>#DIV/0!</v>
      </c>
      <c r="K248" s="95" t="e">
        <f t="shared" si="161"/>
        <v>#DIV/0!</v>
      </c>
      <c r="L248" s="95" t="e">
        <f t="shared" si="161"/>
        <v>#DIV/0!</v>
      </c>
      <c r="M248" s="95" t="e">
        <f t="shared" si="161"/>
        <v>#DIV/0!</v>
      </c>
      <c r="N248" s="95" t="e">
        <f t="shared" si="161"/>
        <v>#DIV/0!</v>
      </c>
      <c r="O248" s="95" t="e">
        <f t="shared" si="161"/>
        <v>#DIV/0!</v>
      </c>
      <c r="P248" s="95" t="e">
        <f t="shared" si="161"/>
        <v>#DIV/0!</v>
      </c>
      <c r="Q248" s="95" t="e">
        <f t="shared" si="161"/>
        <v>#DIV/0!</v>
      </c>
      <c r="R248" s="95" t="e">
        <f t="shared" si="161"/>
        <v>#DIV/0!</v>
      </c>
      <c r="S248" s="95" t="e">
        <f t="shared" si="161"/>
        <v>#DIV/0!</v>
      </c>
      <c r="T248" s="95" t="e">
        <f t="shared" si="161"/>
        <v>#DIV/0!</v>
      </c>
      <c r="U248" s="95" t="e">
        <f t="shared" si="161"/>
        <v>#DIV/0!</v>
      </c>
      <c r="V248" s="95" t="e">
        <f t="shared" si="161"/>
        <v>#DIV/0!</v>
      </c>
      <c r="W248" s="95" t="e">
        <f t="shared" si="161"/>
        <v>#DIV/0!</v>
      </c>
      <c r="X248" s="95" t="e">
        <f t="shared" si="161"/>
        <v>#DIV/0!</v>
      </c>
      <c r="Y248" s="95" t="e">
        <f t="shared" si="161"/>
        <v>#DIV/0!</v>
      </c>
      <c r="Z248" s="95" t="e">
        <f t="shared" si="161"/>
        <v>#DIV/0!</v>
      </c>
      <c r="AA248" s="95" t="e">
        <f t="shared" si="161"/>
        <v>#DIV/0!</v>
      </c>
      <c r="AB248" s="95" t="e">
        <f t="shared" si="161"/>
        <v>#DIV/0!</v>
      </c>
      <c r="AC248" s="95" t="e">
        <f t="shared" si="161"/>
        <v>#DIV/0!</v>
      </c>
    </row>
    <row r="249" spans="2:29" x14ac:dyDescent="0.25">
      <c r="B249" s="300" t="s">
        <v>330</v>
      </c>
      <c r="C249" s="78" t="s">
        <v>292</v>
      </c>
      <c r="D249" s="93" t="e">
        <f>D213/4</f>
        <v>#DIV/0!</v>
      </c>
      <c r="E249" t="s">
        <v>274</v>
      </c>
      <c r="F249" s="93" t="e">
        <f>F213/4</f>
        <v>#DIV/0!</v>
      </c>
      <c r="G249" s="93" t="e">
        <f t="shared" ref="G249:AC249" si="162">G213/4</f>
        <v>#DIV/0!</v>
      </c>
      <c r="H249" s="93" t="e">
        <f t="shared" si="162"/>
        <v>#DIV/0!</v>
      </c>
      <c r="I249" s="93" t="e">
        <f t="shared" si="162"/>
        <v>#DIV/0!</v>
      </c>
      <c r="J249" s="93" t="e">
        <f t="shared" si="162"/>
        <v>#DIV/0!</v>
      </c>
      <c r="K249" s="93" t="e">
        <f t="shared" si="162"/>
        <v>#DIV/0!</v>
      </c>
      <c r="L249" s="93" t="e">
        <f t="shared" si="162"/>
        <v>#DIV/0!</v>
      </c>
      <c r="M249" s="93" t="e">
        <f t="shared" si="162"/>
        <v>#DIV/0!</v>
      </c>
      <c r="N249" s="93" t="e">
        <f t="shared" si="162"/>
        <v>#DIV/0!</v>
      </c>
      <c r="O249" s="93" t="e">
        <f t="shared" si="162"/>
        <v>#DIV/0!</v>
      </c>
      <c r="P249" s="93" t="e">
        <f t="shared" si="162"/>
        <v>#DIV/0!</v>
      </c>
      <c r="Q249" s="93" t="e">
        <f t="shared" si="162"/>
        <v>#DIV/0!</v>
      </c>
      <c r="R249" s="93" t="e">
        <f t="shared" si="162"/>
        <v>#DIV/0!</v>
      </c>
      <c r="S249" s="93" t="e">
        <f t="shared" si="162"/>
        <v>#DIV/0!</v>
      </c>
      <c r="T249" s="93" t="e">
        <f t="shared" si="162"/>
        <v>#DIV/0!</v>
      </c>
      <c r="U249" s="93" t="e">
        <f t="shared" si="162"/>
        <v>#DIV/0!</v>
      </c>
      <c r="V249" s="93" t="e">
        <f t="shared" si="162"/>
        <v>#DIV/0!</v>
      </c>
      <c r="W249" s="93" t="e">
        <f t="shared" si="162"/>
        <v>#DIV/0!</v>
      </c>
      <c r="X249" s="93" t="e">
        <f t="shared" si="162"/>
        <v>#DIV/0!</v>
      </c>
      <c r="Y249" s="93" t="e">
        <f t="shared" si="162"/>
        <v>#DIV/0!</v>
      </c>
      <c r="Z249" s="93" t="e">
        <f t="shared" si="162"/>
        <v>#DIV/0!</v>
      </c>
      <c r="AA249" s="93" t="e">
        <f t="shared" si="162"/>
        <v>#DIV/0!</v>
      </c>
      <c r="AB249" s="93" t="e">
        <f t="shared" si="162"/>
        <v>#DIV/0!</v>
      </c>
      <c r="AC249" s="93" t="e">
        <f t="shared" si="162"/>
        <v>#DIV/0!</v>
      </c>
    </row>
    <row r="250" spans="2:29" x14ac:dyDescent="0.25">
      <c r="B250" s="301"/>
      <c r="C250" t="s">
        <v>299</v>
      </c>
      <c r="D250" s="93" t="e">
        <f>D218/4</f>
        <v>#DIV/0!</v>
      </c>
      <c r="E250" t="s">
        <v>274</v>
      </c>
      <c r="F250" s="93" t="e">
        <f>F218/4</f>
        <v>#DIV/0!</v>
      </c>
      <c r="G250" s="93" t="e">
        <f t="shared" ref="G250:AC250" si="163">G218/4</f>
        <v>#DIV/0!</v>
      </c>
      <c r="H250" s="93" t="e">
        <f t="shared" si="163"/>
        <v>#DIV/0!</v>
      </c>
      <c r="I250" s="93" t="e">
        <f t="shared" si="163"/>
        <v>#DIV/0!</v>
      </c>
      <c r="J250" s="93" t="e">
        <f t="shared" si="163"/>
        <v>#DIV/0!</v>
      </c>
      <c r="K250" s="93" t="e">
        <f t="shared" si="163"/>
        <v>#DIV/0!</v>
      </c>
      <c r="L250" s="93" t="e">
        <f t="shared" si="163"/>
        <v>#DIV/0!</v>
      </c>
      <c r="M250" s="93" t="e">
        <f t="shared" si="163"/>
        <v>#DIV/0!</v>
      </c>
      <c r="N250" s="93" t="e">
        <f t="shared" si="163"/>
        <v>#DIV/0!</v>
      </c>
      <c r="O250" s="93" t="e">
        <f t="shared" si="163"/>
        <v>#DIV/0!</v>
      </c>
      <c r="P250" s="93" t="e">
        <f t="shared" si="163"/>
        <v>#DIV/0!</v>
      </c>
      <c r="Q250" s="93" t="e">
        <f t="shared" si="163"/>
        <v>#DIV/0!</v>
      </c>
      <c r="R250" s="93" t="e">
        <f t="shared" si="163"/>
        <v>#DIV/0!</v>
      </c>
      <c r="S250" s="93" t="e">
        <f t="shared" si="163"/>
        <v>#DIV/0!</v>
      </c>
      <c r="T250" s="93" t="e">
        <f t="shared" si="163"/>
        <v>#DIV/0!</v>
      </c>
      <c r="U250" s="93" t="e">
        <f t="shared" si="163"/>
        <v>#DIV/0!</v>
      </c>
      <c r="V250" s="93" t="e">
        <f t="shared" si="163"/>
        <v>#DIV/0!</v>
      </c>
      <c r="W250" s="93" t="e">
        <f t="shared" si="163"/>
        <v>#DIV/0!</v>
      </c>
      <c r="X250" s="93" t="e">
        <f t="shared" si="163"/>
        <v>#DIV/0!</v>
      </c>
      <c r="Y250" s="93" t="e">
        <f t="shared" si="163"/>
        <v>#DIV/0!</v>
      </c>
      <c r="Z250" s="93" t="e">
        <f t="shared" si="163"/>
        <v>#DIV/0!</v>
      </c>
      <c r="AA250" s="93" t="e">
        <f t="shared" si="163"/>
        <v>#DIV/0!</v>
      </c>
      <c r="AB250" s="93" t="e">
        <f t="shared" si="163"/>
        <v>#DIV/0!</v>
      </c>
      <c r="AC250" s="93" t="e">
        <f t="shared" si="163"/>
        <v>#DIV/0!</v>
      </c>
    </row>
    <row r="251" spans="2:29" x14ac:dyDescent="0.25">
      <c r="B251" s="301"/>
      <c r="C251" t="s">
        <v>300</v>
      </c>
      <c r="D251" s="93" t="e">
        <f>D219/4</f>
        <v>#DIV/0!</v>
      </c>
      <c r="E251" t="s">
        <v>274</v>
      </c>
      <c r="F251" s="93" t="e">
        <f>F219/4</f>
        <v>#DIV/0!</v>
      </c>
      <c r="G251" s="93" t="e">
        <f t="shared" ref="G251:AC251" si="164">G219/4</f>
        <v>#DIV/0!</v>
      </c>
      <c r="H251" s="93" t="e">
        <f t="shared" si="164"/>
        <v>#DIV/0!</v>
      </c>
      <c r="I251" s="93" t="e">
        <f t="shared" si="164"/>
        <v>#DIV/0!</v>
      </c>
      <c r="J251" s="93" t="e">
        <f t="shared" si="164"/>
        <v>#DIV/0!</v>
      </c>
      <c r="K251" s="93" t="e">
        <f t="shared" si="164"/>
        <v>#DIV/0!</v>
      </c>
      <c r="L251" s="93" t="e">
        <f t="shared" si="164"/>
        <v>#DIV/0!</v>
      </c>
      <c r="M251" s="93" t="e">
        <f t="shared" si="164"/>
        <v>#DIV/0!</v>
      </c>
      <c r="N251" s="93" t="e">
        <f t="shared" si="164"/>
        <v>#DIV/0!</v>
      </c>
      <c r="O251" s="93" t="e">
        <f t="shared" si="164"/>
        <v>#DIV/0!</v>
      </c>
      <c r="P251" s="93" t="e">
        <f t="shared" si="164"/>
        <v>#DIV/0!</v>
      </c>
      <c r="Q251" s="93" t="e">
        <f t="shared" si="164"/>
        <v>#DIV/0!</v>
      </c>
      <c r="R251" s="93" t="e">
        <f t="shared" si="164"/>
        <v>#DIV/0!</v>
      </c>
      <c r="S251" s="93" t="e">
        <f t="shared" si="164"/>
        <v>#DIV/0!</v>
      </c>
      <c r="T251" s="93" t="e">
        <f t="shared" si="164"/>
        <v>#DIV/0!</v>
      </c>
      <c r="U251" s="93" t="e">
        <f t="shared" si="164"/>
        <v>#DIV/0!</v>
      </c>
      <c r="V251" s="93" t="e">
        <f t="shared" si="164"/>
        <v>#DIV/0!</v>
      </c>
      <c r="W251" s="93" t="e">
        <f t="shared" si="164"/>
        <v>#DIV/0!</v>
      </c>
      <c r="X251" s="93" t="e">
        <f t="shared" si="164"/>
        <v>#DIV/0!</v>
      </c>
      <c r="Y251" s="93" t="e">
        <f t="shared" si="164"/>
        <v>#DIV/0!</v>
      </c>
      <c r="Z251" s="93" t="e">
        <f t="shared" si="164"/>
        <v>#DIV/0!</v>
      </c>
      <c r="AA251" s="93" t="e">
        <f t="shared" si="164"/>
        <v>#DIV/0!</v>
      </c>
      <c r="AB251" s="93" t="e">
        <f t="shared" si="164"/>
        <v>#DIV/0!</v>
      </c>
      <c r="AC251" s="93" t="e">
        <f t="shared" si="164"/>
        <v>#DIV/0!</v>
      </c>
    </row>
    <row r="252" spans="2:29" x14ac:dyDescent="0.25">
      <c r="B252" s="301"/>
      <c r="C252" t="s">
        <v>316</v>
      </c>
      <c r="D252" s="94" t="e">
        <f>D251/D249</f>
        <v>#DIV/0!</v>
      </c>
      <c r="F252" s="94" t="e">
        <f>F251/F249</f>
        <v>#DIV/0!</v>
      </c>
      <c r="G252" s="94" t="e">
        <f t="shared" ref="G252:AC252" si="165">G251/G249</f>
        <v>#DIV/0!</v>
      </c>
      <c r="H252" s="94" t="e">
        <f t="shared" si="165"/>
        <v>#DIV/0!</v>
      </c>
      <c r="I252" s="94" t="e">
        <f t="shared" si="165"/>
        <v>#DIV/0!</v>
      </c>
      <c r="J252" s="94" t="e">
        <f t="shared" si="165"/>
        <v>#DIV/0!</v>
      </c>
      <c r="K252" s="94" t="e">
        <f t="shared" si="165"/>
        <v>#DIV/0!</v>
      </c>
      <c r="L252" s="94" t="e">
        <f t="shared" si="165"/>
        <v>#DIV/0!</v>
      </c>
      <c r="M252" s="94" t="e">
        <f t="shared" si="165"/>
        <v>#DIV/0!</v>
      </c>
      <c r="N252" s="94" t="e">
        <f t="shared" si="165"/>
        <v>#DIV/0!</v>
      </c>
      <c r="O252" s="94" t="e">
        <f t="shared" si="165"/>
        <v>#DIV/0!</v>
      </c>
      <c r="P252" s="94" t="e">
        <f t="shared" si="165"/>
        <v>#DIV/0!</v>
      </c>
      <c r="Q252" s="94" t="e">
        <f t="shared" si="165"/>
        <v>#DIV/0!</v>
      </c>
      <c r="R252" s="94" t="e">
        <f t="shared" si="165"/>
        <v>#DIV/0!</v>
      </c>
      <c r="S252" s="94" t="e">
        <f t="shared" si="165"/>
        <v>#DIV/0!</v>
      </c>
      <c r="T252" s="94" t="e">
        <f t="shared" si="165"/>
        <v>#DIV/0!</v>
      </c>
      <c r="U252" s="94" t="e">
        <f t="shared" si="165"/>
        <v>#DIV/0!</v>
      </c>
      <c r="V252" s="94" t="e">
        <f t="shared" si="165"/>
        <v>#DIV/0!</v>
      </c>
      <c r="W252" s="94" t="e">
        <f t="shared" si="165"/>
        <v>#DIV/0!</v>
      </c>
      <c r="X252" s="94" t="e">
        <f t="shared" si="165"/>
        <v>#DIV/0!</v>
      </c>
      <c r="Y252" s="94" t="e">
        <f t="shared" si="165"/>
        <v>#DIV/0!</v>
      </c>
      <c r="Z252" s="94" t="e">
        <f t="shared" si="165"/>
        <v>#DIV/0!</v>
      </c>
      <c r="AA252" s="94" t="e">
        <f t="shared" si="165"/>
        <v>#DIV/0!</v>
      </c>
      <c r="AB252" s="94" t="e">
        <f t="shared" si="165"/>
        <v>#DIV/0!</v>
      </c>
      <c r="AC252" s="94" t="e">
        <f t="shared" si="165"/>
        <v>#DIV/0!</v>
      </c>
    </row>
    <row r="253" spans="2:29" x14ac:dyDescent="0.25">
      <c r="B253" s="302"/>
      <c r="C253" s="33" t="s">
        <v>301</v>
      </c>
      <c r="D253" s="95" t="e">
        <f>D221</f>
        <v>#DIV/0!</v>
      </c>
      <c r="F253" s="95" t="e">
        <f>F221</f>
        <v>#DIV/0!</v>
      </c>
      <c r="G253" s="95" t="e">
        <f t="shared" ref="G253:AC253" si="166">G221</f>
        <v>#DIV/0!</v>
      </c>
      <c r="H253" s="95" t="e">
        <f t="shared" si="166"/>
        <v>#DIV/0!</v>
      </c>
      <c r="I253" s="95" t="e">
        <f t="shared" si="166"/>
        <v>#DIV/0!</v>
      </c>
      <c r="J253" s="95" t="e">
        <f t="shared" si="166"/>
        <v>#DIV/0!</v>
      </c>
      <c r="K253" s="95" t="e">
        <f t="shared" si="166"/>
        <v>#DIV/0!</v>
      </c>
      <c r="L253" s="95" t="e">
        <f t="shared" si="166"/>
        <v>#DIV/0!</v>
      </c>
      <c r="M253" s="95" t="e">
        <f t="shared" si="166"/>
        <v>#DIV/0!</v>
      </c>
      <c r="N253" s="95" t="e">
        <f t="shared" si="166"/>
        <v>#DIV/0!</v>
      </c>
      <c r="O253" s="95" t="e">
        <f t="shared" si="166"/>
        <v>#DIV/0!</v>
      </c>
      <c r="P253" s="95" t="e">
        <f t="shared" si="166"/>
        <v>#DIV/0!</v>
      </c>
      <c r="Q253" s="95" t="e">
        <f t="shared" si="166"/>
        <v>#DIV/0!</v>
      </c>
      <c r="R253" s="95" t="e">
        <f t="shared" si="166"/>
        <v>#DIV/0!</v>
      </c>
      <c r="S253" s="95" t="e">
        <f t="shared" si="166"/>
        <v>#DIV/0!</v>
      </c>
      <c r="T253" s="95" t="e">
        <f t="shared" si="166"/>
        <v>#DIV/0!</v>
      </c>
      <c r="U253" s="95" t="e">
        <f t="shared" si="166"/>
        <v>#DIV/0!</v>
      </c>
      <c r="V253" s="95" t="e">
        <f t="shared" si="166"/>
        <v>#DIV/0!</v>
      </c>
      <c r="W253" s="95" t="e">
        <f t="shared" si="166"/>
        <v>#DIV/0!</v>
      </c>
      <c r="X253" s="95" t="e">
        <f t="shared" si="166"/>
        <v>#DIV/0!</v>
      </c>
      <c r="Y253" s="95" t="e">
        <f t="shared" si="166"/>
        <v>#DIV/0!</v>
      </c>
      <c r="Z253" s="95" t="e">
        <f t="shared" si="166"/>
        <v>#DIV/0!</v>
      </c>
      <c r="AA253" s="95" t="e">
        <f t="shared" si="166"/>
        <v>#DIV/0!</v>
      </c>
      <c r="AB253" s="95" t="e">
        <f t="shared" si="166"/>
        <v>#DIV/0!</v>
      </c>
      <c r="AC253" s="95" t="e">
        <f t="shared" si="166"/>
        <v>#DIV/0!</v>
      </c>
    </row>
    <row r="254" spans="2:29" x14ac:dyDescent="0.25">
      <c r="B254" s="300" t="s">
        <v>335</v>
      </c>
      <c r="C254" s="78" t="s">
        <v>292</v>
      </c>
      <c r="D254" s="93">
        <f>D228/4</f>
        <v>0</v>
      </c>
      <c r="E254" t="s">
        <v>274</v>
      </c>
      <c r="F254" s="93">
        <f>F228/4</f>
        <v>0</v>
      </c>
      <c r="G254" s="93">
        <f t="shared" ref="G254:AC254" si="167">G228/4</f>
        <v>0</v>
      </c>
      <c r="H254" s="93">
        <f t="shared" si="167"/>
        <v>0</v>
      </c>
      <c r="I254" s="93">
        <f t="shared" si="167"/>
        <v>0</v>
      </c>
      <c r="J254" s="93">
        <f t="shared" si="167"/>
        <v>0</v>
      </c>
      <c r="K254" s="93">
        <f t="shared" si="167"/>
        <v>0</v>
      </c>
      <c r="L254" s="93">
        <f t="shared" si="167"/>
        <v>0</v>
      </c>
      <c r="M254" s="93">
        <f t="shared" si="167"/>
        <v>0</v>
      </c>
      <c r="N254" s="93">
        <f t="shared" si="167"/>
        <v>0</v>
      </c>
      <c r="O254" s="93">
        <f t="shared" si="167"/>
        <v>0</v>
      </c>
      <c r="P254" s="93">
        <f t="shared" si="167"/>
        <v>0</v>
      </c>
      <c r="Q254" s="93">
        <f t="shared" si="167"/>
        <v>0</v>
      </c>
      <c r="R254" s="93">
        <f t="shared" si="167"/>
        <v>0</v>
      </c>
      <c r="S254" s="93">
        <f t="shared" si="167"/>
        <v>0</v>
      </c>
      <c r="T254" s="93">
        <f t="shared" si="167"/>
        <v>0</v>
      </c>
      <c r="U254" s="93">
        <f t="shared" si="167"/>
        <v>0</v>
      </c>
      <c r="V254" s="93">
        <f t="shared" si="167"/>
        <v>0</v>
      </c>
      <c r="W254" s="93">
        <f t="shared" si="167"/>
        <v>0</v>
      </c>
      <c r="X254" s="93">
        <f t="shared" si="167"/>
        <v>0</v>
      </c>
      <c r="Y254" s="93">
        <f t="shared" si="167"/>
        <v>0</v>
      </c>
      <c r="Z254" s="93">
        <f t="shared" si="167"/>
        <v>0</v>
      </c>
      <c r="AA254" s="93">
        <f t="shared" si="167"/>
        <v>0</v>
      </c>
      <c r="AB254" s="93">
        <f t="shared" si="167"/>
        <v>0</v>
      </c>
      <c r="AC254" s="93">
        <f t="shared" si="167"/>
        <v>0</v>
      </c>
    </row>
    <row r="255" spans="2:29" x14ac:dyDescent="0.25">
      <c r="B255" s="301"/>
      <c r="C255" t="s">
        <v>299</v>
      </c>
      <c r="D255" s="93">
        <f>D237/4</f>
        <v>0</v>
      </c>
      <c r="E255" t="s">
        <v>274</v>
      </c>
      <c r="F255" s="93">
        <f>F237/4</f>
        <v>0</v>
      </c>
      <c r="G255" s="93">
        <f t="shared" ref="G255:AC255" si="168">G237/4</f>
        <v>0</v>
      </c>
      <c r="H255" s="93">
        <f t="shared" si="168"/>
        <v>0</v>
      </c>
      <c r="I255" s="93">
        <f t="shared" si="168"/>
        <v>0</v>
      </c>
      <c r="J255" s="93">
        <f t="shared" si="168"/>
        <v>0</v>
      </c>
      <c r="K255" s="93">
        <f t="shared" si="168"/>
        <v>0</v>
      </c>
      <c r="L255" s="93">
        <f t="shared" si="168"/>
        <v>0</v>
      </c>
      <c r="M255" s="93">
        <f t="shared" si="168"/>
        <v>0</v>
      </c>
      <c r="N255" s="93">
        <f t="shared" si="168"/>
        <v>0</v>
      </c>
      <c r="O255" s="93">
        <f t="shared" si="168"/>
        <v>0</v>
      </c>
      <c r="P255" s="93">
        <f t="shared" si="168"/>
        <v>0</v>
      </c>
      <c r="Q255" s="93">
        <f t="shared" si="168"/>
        <v>0</v>
      </c>
      <c r="R255" s="93">
        <f t="shared" si="168"/>
        <v>0</v>
      </c>
      <c r="S255" s="93">
        <f t="shared" si="168"/>
        <v>0</v>
      </c>
      <c r="T255" s="93">
        <f t="shared" si="168"/>
        <v>0</v>
      </c>
      <c r="U255" s="93">
        <f t="shared" si="168"/>
        <v>0</v>
      </c>
      <c r="V255" s="93">
        <f t="shared" si="168"/>
        <v>0</v>
      </c>
      <c r="W255" s="93">
        <f t="shared" si="168"/>
        <v>0</v>
      </c>
      <c r="X255" s="93">
        <f t="shared" si="168"/>
        <v>0</v>
      </c>
      <c r="Y255" s="93">
        <f t="shared" si="168"/>
        <v>0</v>
      </c>
      <c r="Z255" s="93">
        <f t="shared" si="168"/>
        <v>0</v>
      </c>
      <c r="AA255" s="93">
        <f t="shared" si="168"/>
        <v>0</v>
      </c>
      <c r="AB255" s="93">
        <f t="shared" si="168"/>
        <v>0</v>
      </c>
      <c r="AC255" s="93">
        <f t="shared" si="168"/>
        <v>0</v>
      </c>
    </row>
    <row r="256" spans="2:29" x14ac:dyDescent="0.25">
      <c r="B256" s="301"/>
      <c r="C256" t="s">
        <v>300</v>
      </c>
      <c r="D256" s="93">
        <f>D238/4</f>
        <v>0</v>
      </c>
      <c r="E256" t="s">
        <v>274</v>
      </c>
      <c r="F256" s="93">
        <f>F238/4</f>
        <v>0</v>
      </c>
      <c r="G256" s="93">
        <f t="shared" ref="G256:AC256" si="169">G238/4</f>
        <v>0</v>
      </c>
      <c r="H256" s="93">
        <f t="shared" si="169"/>
        <v>0</v>
      </c>
      <c r="I256" s="93">
        <f t="shared" si="169"/>
        <v>0</v>
      </c>
      <c r="J256" s="93">
        <f t="shared" si="169"/>
        <v>0</v>
      </c>
      <c r="K256" s="93">
        <f t="shared" si="169"/>
        <v>0</v>
      </c>
      <c r="L256" s="93">
        <f t="shared" si="169"/>
        <v>0</v>
      </c>
      <c r="M256" s="93">
        <f t="shared" si="169"/>
        <v>0</v>
      </c>
      <c r="N256" s="93">
        <f t="shared" si="169"/>
        <v>0</v>
      </c>
      <c r="O256" s="93">
        <f t="shared" si="169"/>
        <v>0</v>
      </c>
      <c r="P256" s="93">
        <f t="shared" si="169"/>
        <v>0</v>
      </c>
      <c r="Q256" s="93">
        <f t="shared" si="169"/>
        <v>0</v>
      </c>
      <c r="R256" s="93">
        <f t="shared" si="169"/>
        <v>0</v>
      </c>
      <c r="S256" s="93">
        <f t="shared" si="169"/>
        <v>0</v>
      </c>
      <c r="T256" s="93">
        <f t="shared" si="169"/>
        <v>0</v>
      </c>
      <c r="U256" s="93">
        <f t="shared" si="169"/>
        <v>0</v>
      </c>
      <c r="V256" s="93">
        <f t="shared" si="169"/>
        <v>0</v>
      </c>
      <c r="W256" s="93">
        <f t="shared" si="169"/>
        <v>0</v>
      </c>
      <c r="X256" s="93">
        <f t="shared" si="169"/>
        <v>0</v>
      </c>
      <c r="Y256" s="93">
        <f t="shared" si="169"/>
        <v>0</v>
      </c>
      <c r="Z256" s="93">
        <f t="shared" si="169"/>
        <v>0</v>
      </c>
      <c r="AA256" s="93">
        <f t="shared" si="169"/>
        <v>0</v>
      </c>
      <c r="AB256" s="93">
        <f t="shared" si="169"/>
        <v>0</v>
      </c>
      <c r="AC256" s="93">
        <f t="shared" si="169"/>
        <v>0</v>
      </c>
    </row>
    <row r="257" spans="2:29" x14ac:dyDescent="0.25">
      <c r="B257" s="301"/>
      <c r="C257" t="s">
        <v>316</v>
      </c>
      <c r="D257" s="94" t="e">
        <f>D256/D254</f>
        <v>#DIV/0!</v>
      </c>
      <c r="F257" s="94" t="e">
        <f>F256/F254</f>
        <v>#DIV/0!</v>
      </c>
      <c r="G257" s="94" t="e">
        <f t="shared" ref="G257:AC257" si="170">G256/G254</f>
        <v>#DIV/0!</v>
      </c>
      <c r="H257" s="94" t="e">
        <f t="shared" si="170"/>
        <v>#DIV/0!</v>
      </c>
      <c r="I257" s="94" t="e">
        <f t="shared" si="170"/>
        <v>#DIV/0!</v>
      </c>
      <c r="J257" s="94" t="e">
        <f t="shared" si="170"/>
        <v>#DIV/0!</v>
      </c>
      <c r="K257" s="94" t="e">
        <f t="shared" si="170"/>
        <v>#DIV/0!</v>
      </c>
      <c r="L257" s="94" t="e">
        <f t="shared" si="170"/>
        <v>#DIV/0!</v>
      </c>
      <c r="M257" s="94" t="e">
        <f t="shared" si="170"/>
        <v>#DIV/0!</v>
      </c>
      <c r="N257" s="94" t="e">
        <f t="shared" si="170"/>
        <v>#DIV/0!</v>
      </c>
      <c r="O257" s="94" t="e">
        <f t="shared" si="170"/>
        <v>#DIV/0!</v>
      </c>
      <c r="P257" s="94" t="e">
        <f t="shared" si="170"/>
        <v>#DIV/0!</v>
      </c>
      <c r="Q257" s="94" t="e">
        <f t="shared" si="170"/>
        <v>#DIV/0!</v>
      </c>
      <c r="R257" s="94" t="e">
        <f t="shared" si="170"/>
        <v>#DIV/0!</v>
      </c>
      <c r="S257" s="94" t="e">
        <f t="shared" si="170"/>
        <v>#DIV/0!</v>
      </c>
      <c r="T257" s="94" t="e">
        <f t="shared" si="170"/>
        <v>#DIV/0!</v>
      </c>
      <c r="U257" s="94" t="e">
        <f t="shared" si="170"/>
        <v>#DIV/0!</v>
      </c>
      <c r="V257" s="94" t="e">
        <f t="shared" si="170"/>
        <v>#DIV/0!</v>
      </c>
      <c r="W257" s="94" t="e">
        <f t="shared" si="170"/>
        <v>#DIV/0!</v>
      </c>
      <c r="X257" s="94" t="e">
        <f t="shared" si="170"/>
        <v>#DIV/0!</v>
      </c>
      <c r="Y257" s="94" t="e">
        <f t="shared" si="170"/>
        <v>#DIV/0!</v>
      </c>
      <c r="Z257" s="94" t="e">
        <f t="shared" si="170"/>
        <v>#DIV/0!</v>
      </c>
      <c r="AA257" s="94" t="e">
        <f t="shared" si="170"/>
        <v>#DIV/0!</v>
      </c>
      <c r="AB257" s="94" t="e">
        <f t="shared" si="170"/>
        <v>#DIV/0!</v>
      </c>
      <c r="AC257" s="94" t="e">
        <f t="shared" si="170"/>
        <v>#DIV/0!</v>
      </c>
    </row>
    <row r="258" spans="2:29" x14ac:dyDescent="0.25">
      <c r="B258" s="302"/>
      <c r="C258" s="33" t="s">
        <v>301</v>
      </c>
      <c r="D258" s="95" t="e">
        <f>D240</f>
        <v>#DIV/0!</v>
      </c>
      <c r="F258" s="95" t="e">
        <f>F240</f>
        <v>#DIV/0!</v>
      </c>
      <c r="G258" s="95" t="e">
        <f t="shared" ref="G258:AC258" si="171">G240</f>
        <v>#DIV/0!</v>
      </c>
      <c r="H258" s="95" t="e">
        <f t="shared" si="171"/>
        <v>#DIV/0!</v>
      </c>
      <c r="I258" s="95" t="e">
        <f t="shared" si="171"/>
        <v>#DIV/0!</v>
      </c>
      <c r="J258" s="95" t="e">
        <f t="shared" si="171"/>
        <v>#DIV/0!</v>
      </c>
      <c r="K258" s="95" t="e">
        <f t="shared" si="171"/>
        <v>#DIV/0!</v>
      </c>
      <c r="L258" s="95" t="e">
        <f t="shared" si="171"/>
        <v>#DIV/0!</v>
      </c>
      <c r="M258" s="95" t="e">
        <f t="shared" si="171"/>
        <v>#DIV/0!</v>
      </c>
      <c r="N258" s="95" t="e">
        <f t="shared" si="171"/>
        <v>#DIV/0!</v>
      </c>
      <c r="O258" s="95" t="e">
        <f t="shared" si="171"/>
        <v>#DIV/0!</v>
      </c>
      <c r="P258" s="95" t="e">
        <f t="shared" si="171"/>
        <v>#DIV/0!</v>
      </c>
      <c r="Q258" s="95" t="e">
        <f t="shared" si="171"/>
        <v>#DIV/0!</v>
      </c>
      <c r="R258" s="95" t="e">
        <f t="shared" si="171"/>
        <v>#DIV/0!</v>
      </c>
      <c r="S258" s="95" t="e">
        <f t="shared" si="171"/>
        <v>#DIV/0!</v>
      </c>
      <c r="T258" s="95" t="e">
        <f t="shared" si="171"/>
        <v>#DIV/0!</v>
      </c>
      <c r="U258" s="95" t="e">
        <f t="shared" si="171"/>
        <v>#DIV/0!</v>
      </c>
      <c r="V258" s="95" t="e">
        <f t="shared" si="171"/>
        <v>#DIV/0!</v>
      </c>
      <c r="W258" s="95" t="e">
        <f t="shared" si="171"/>
        <v>#DIV/0!</v>
      </c>
      <c r="X258" s="95" t="e">
        <f t="shared" si="171"/>
        <v>#DIV/0!</v>
      </c>
      <c r="Y258" s="95" t="e">
        <f t="shared" si="171"/>
        <v>#DIV/0!</v>
      </c>
      <c r="Z258" s="95" t="e">
        <f t="shared" si="171"/>
        <v>#DIV/0!</v>
      </c>
      <c r="AA258" s="95" t="e">
        <f t="shared" si="171"/>
        <v>#DIV/0!</v>
      </c>
      <c r="AB258" s="95" t="e">
        <f t="shared" si="171"/>
        <v>#DIV/0!</v>
      </c>
      <c r="AC258" s="95" t="e">
        <f t="shared" si="171"/>
        <v>#DIV/0!</v>
      </c>
    </row>
    <row r="259" spans="2:29" x14ac:dyDescent="0.25">
      <c r="B259" s="301" t="s">
        <v>342</v>
      </c>
      <c r="C259" t="s">
        <v>300</v>
      </c>
      <c r="D259" s="93" t="e">
        <f>D246+D251+D256</f>
        <v>#DIV/0!</v>
      </c>
      <c r="E259" t="s">
        <v>274</v>
      </c>
      <c r="F259" s="93" t="e">
        <f>F246+F251+F256</f>
        <v>#DIV/0!</v>
      </c>
      <c r="G259" s="93" t="e">
        <f t="shared" ref="G259:AC259" si="172">G246+G251+G256</f>
        <v>#DIV/0!</v>
      </c>
      <c r="H259" s="93" t="e">
        <f t="shared" si="172"/>
        <v>#DIV/0!</v>
      </c>
      <c r="I259" s="93" t="e">
        <f t="shared" si="172"/>
        <v>#DIV/0!</v>
      </c>
      <c r="J259" s="93" t="e">
        <f t="shared" si="172"/>
        <v>#DIV/0!</v>
      </c>
      <c r="K259" s="93" t="e">
        <f t="shared" si="172"/>
        <v>#DIV/0!</v>
      </c>
      <c r="L259" s="93" t="e">
        <f t="shared" si="172"/>
        <v>#DIV/0!</v>
      </c>
      <c r="M259" s="93" t="e">
        <f t="shared" si="172"/>
        <v>#DIV/0!</v>
      </c>
      <c r="N259" s="93" t="e">
        <f t="shared" si="172"/>
        <v>#DIV/0!</v>
      </c>
      <c r="O259" s="93" t="e">
        <f t="shared" si="172"/>
        <v>#DIV/0!</v>
      </c>
      <c r="P259" s="93" t="e">
        <f t="shared" si="172"/>
        <v>#DIV/0!</v>
      </c>
      <c r="Q259" s="93" t="e">
        <f t="shared" si="172"/>
        <v>#DIV/0!</v>
      </c>
      <c r="R259" s="93" t="e">
        <f t="shared" si="172"/>
        <v>#DIV/0!</v>
      </c>
      <c r="S259" s="93" t="e">
        <f t="shared" si="172"/>
        <v>#DIV/0!</v>
      </c>
      <c r="T259" s="93" t="e">
        <f t="shared" si="172"/>
        <v>#DIV/0!</v>
      </c>
      <c r="U259" s="93" t="e">
        <f t="shared" si="172"/>
        <v>#DIV/0!</v>
      </c>
      <c r="V259" s="93" t="e">
        <f t="shared" si="172"/>
        <v>#DIV/0!</v>
      </c>
      <c r="W259" s="93" t="e">
        <f t="shared" si="172"/>
        <v>#DIV/0!</v>
      </c>
      <c r="X259" s="93" t="e">
        <f t="shared" si="172"/>
        <v>#DIV/0!</v>
      </c>
      <c r="Y259" s="93" t="e">
        <f t="shared" si="172"/>
        <v>#DIV/0!</v>
      </c>
      <c r="Z259" s="93" t="e">
        <f t="shared" si="172"/>
        <v>#DIV/0!</v>
      </c>
      <c r="AA259" s="93" t="e">
        <f t="shared" si="172"/>
        <v>#DIV/0!</v>
      </c>
      <c r="AB259" s="93" t="e">
        <f t="shared" si="172"/>
        <v>#DIV/0!</v>
      </c>
      <c r="AC259" s="93" t="e">
        <f t="shared" si="172"/>
        <v>#DIV/0!</v>
      </c>
    </row>
    <row r="260" spans="2:29" x14ac:dyDescent="0.25">
      <c r="B260" s="301"/>
      <c r="C260" t="s">
        <v>316</v>
      </c>
      <c r="D260" s="94" t="e">
        <f>D247+D252+D257</f>
        <v>#DIV/0!</v>
      </c>
      <c r="F260" s="94" t="e">
        <f>F247+F252+F257</f>
        <v>#DIV/0!</v>
      </c>
      <c r="G260" s="94" t="e">
        <f t="shared" ref="G260:AC260" si="173">G247+G252+G257</f>
        <v>#DIV/0!</v>
      </c>
      <c r="H260" s="94" t="e">
        <f t="shared" si="173"/>
        <v>#DIV/0!</v>
      </c>
      <c r="I260" s="94" t="e">
        <f t="shared" si="173"/>
        <v>#DIV/0!</v>
      </c>
      <c r="J260" s="94" t="e">
        <f t="shared" si="173"/>
        <v>#DIV/0!</v>
      </c>
      <c r="K260" s="94" t="e">
        <f t="shared" si="173"/>
        <v>#DIV/0!</v>
      </c>
      <c r="L260" s="94" t="e">
        <f t="shared" si="173"/>
        <v>#DIV/0!</v>
      </c>
      <c r="M260" s="94" t="e">
        <f t="shared" si="173"/>
        <v>#DIV/0!</v>
      </c>
      <c r="N260" s="94" t="e">
        <f t="shared" si="173"/>
        <v>#DIV/0!</v>
      </c>
      <c r="O260" s="94" t="e">
        <f t="shared" si="173"/>
        <v>#DIV/0!</v>
      </c>
      <c r="P260" s="94" t="e">
        <f t="shared" si="173"/>
        <v>#DIV/0!</v>
      </c>
      <c r="Q260" s="94" t="e">
        <f t="shared" si="173"/>
        <v>#DIV/0!</v>
      </c>
      <c r="R260" s="94" t="e">
        <f t="shared" si="173"/>
        <v>#DIV/0!</v>
      </c>
      <c r="S260" s="94" t="e">
        <f t="shared" si="173"/>
        <v>#DIV/0!</v>
      </c>
      <c r="T260" s="94" t="e">
        <f t="shared" si="173"/>
        <v>#DIV/0!</v>
      </c>
      <c r="U260" s="94" t="e">
        <f t="shared" si="173"/>
        <v>#DIV/0!</v>
      </c>
      <c r="V260" s="94" t="e">
        <f t="shared" si="173"/>
        <v>#DIV/0!</v>
      </c>
      <c r="W260" s="94" t="e">
        <f t="shared" si="173"/>
        <v>#DIV/0!</v>
      </c>
      <c r="X260" s="94" t="e">
        <f t="shared" si="173"/>
        <v>#DIV/0!</v>
      </c>
      <c r="Y260" s="94" t="e">
        <f t="shared" si="173"/>
        <v>#DIV/0!</v>
      </c>
      <c r="Z260" s="94" t="e">
        <f t="shared" si="173"/>
        <v>#DIV/0!</v>
      </c>
      <c r="AA260" s="94" t="e">
        <f t="shared" si="173"/>
        <v>#DIV/0!</v>
      </c>
      <c r="AB260" s="94" t="e">
        <f t="shared" si="173"/>
        <v>#DIV/0!</v>
      </c>
      <c r="AC260" s="94" t="e">
        <f t="shared" si="173"/>
        <v>#DIV/0!</v>
      </c>
    </row>
    <row r="261" spans="2:29" ht="15.75" thickBot="1" x14ac:dyDescent="0.3">
      <c r="B261" s="303"/>
      <c r="C261" s="48" t="s">
        <v>301</v>
      </c>
      <c r="D261" s="96" t="e">
        <f>D248*D253*D258</f>
        <v>#DIV/0!</v>
      </c>
      <c r="F261" s="96" t="e">
        <f>F248*F253*F258</f>
        <v>#DIV/0!</v>
      </c>
      <c r="G261" s="96" t="e">
        <f t="shared" ref="G261:AC261" si="174">G248*G253*G258</f>
        <v>#DIV/0!</v>
      </c>
      <c r="H261" s="96" t="e">
        <f t="shared" si="174"/>
        <v>#DIV/0!</v>
      </c>
      <c r="I261" s="96" t="e">
        <f t="shared" si="174"/>
        <v>#DIV/0!</v>
      </c>
      <c r="J261" s="96" t="e">
        <f t="shared" si="174"/>
        <v>#DIV/0!</v>
      </c>
      <c r="K261" s="96" t="e">
        <f t="shared" si="174"/>
        <v>#DIV/0!</v>
      </c>
      <c r="L261" s="96" t="e">
        <f t="shared" si="174"/>
        <v>#DIV/0!</v>
      </c>
      <c r="M261" s="96" t="e">
        <f t="shared" si="174"/>
        <v>#DIV/0!</v>
      </c>
      <c r="N261" s="96" t="e">
        <f t="shared" si="174"/>
        <v>#DIV/0!</v>
      </c>
      <c r="O261" s="96" t="e">
        <f t="shared" si="174"/>
        <v>#DIV/0!</v>
      </c>
      <c r="P261" s="96" t="e">
        <f t="shared" si="174"/>
        <v>#DIV/0!</v>
      </c>
      <c r="Q261" s="96" t="e">
        <f t="shared" si="174"/>
        <v>#DIV/0!</v>
      </c>
      <c r="R261" s="96" t="e">
        <f t="shared" si="174"/>
        <v>#DIV/0!</v>
      </c>
      <c r="S261" s="96" t="e">
        <f t="shared" si="174"/>
        <v>#DIV/0!</v>
      </c>
      <c r="T261" s="96" t="e">
        <f t="shared" si="174"/>
        <v>#DIV/0!</v>
      </c>
      <c r="U261" s="96" t="e">
        <f t="shared" si="174"/>
        <v>#DIV/0!</v>
      </c>
      <c r="V261" s="96" t="e">
        <f t="shared" si="174"/>
        <v>#DIV/0!</v>
      </c>
      <c r="W261" s="96" t="e">
        <f t="shared" si="174"/>
        <v>#DIV/0!</v>
      </c>
      <c r="X261" s="96" t="e">
        <f t="shared" si="174"/>
        <v>#DIV/0!</v>
      </c>
      <c r="Y261" s="96" t="e">
        <f t="shared" si="174"/>
        <v>#DIV/0!</v>
      </c>
      <c r="Z261" s="96" t="e">
        <f t="shared" si="174"/>
        <v>#DIV/0!</v>
      </c>
      <c r="AA261" s="96" t="e">
        <f t="shared" si="174"/>
        <v>#DIV/0!</v>
      </c>
      <c r="AB261" s="96" t="e">
        <f t="shared" si="174"/>
        <v>#DIV/0!</v>
      </c>
      <c r="AC261" s="96" t="e">
        <f t="shared" si="174"/>
        <v>#DIV/0!</v>
      </c>
    </row>
    <row r="262" spans="2:29" x14ac:dyDescent="0.25">
      <c r="B262" s="41"/>
      <c r="C262" s="105" t="s">
        <v>317</v>
      </c>
      <c r="D262" s="106"/>
    </row>
    <row r="263" spans="2:29" x14ac:dyDescent="0.25">
      <c r="B263" s="300" t="s">
        <v>320</v>
      </c>
      <c r="C263" s="78" t="s">
        <v>292</v>
      </c>
      <c r="D263" s="93" t="e">
        <f>D196/2</f>
        <v>#DIV/0!</v>
      </c>
      <c r="E263" t="s">
        <v>274</v>
      </c>
      <c r="F263" s="93" t="e">
        <f>F196/2</f>
        <v>#DIV/0!</v>
      </c>
      <c r="G263" s="93" t="e">
        <f t="shared" ref="G263:AC263" si="175">G196/2</f>
        <v>#DIV/0!</v>
      </c>
      <c r="H263" s="93" t="e">
        <f t="shared" si="175"/>
        <v>#DIV/0!</v>
      </c>
      <c r="I263" s="93" t="e">
        <f t="shared" si="175"/>
        <v>#DIV/0!</v>
      </c>
      <c r="J263" s="93" t="e">
        <f t="shared" si="175"/>
        <v>#DIV/0!</v>
      </c>
      <c r="K263" s="93" t="e">
        <f t="shared" si="175"/>
        <v>#DIV/0!</v>
      </c>
      <c r="L263" s="93" t="e">
        <f t="shared" si="175"/>
        <v>#DIV/0!</v>
      </c>
      <c r="M263" s="93" t="e">
        <f t="shared" si="175"/>
        <v>#DIV/0!</v>
      </c>
      <c r="N263" s="93" t="e">
        <f t="shared" si="175"/>
        <v>#DIV/0!</v>
      </c>
      <c r="O263" s="93" t="e">
        <f t="shared" si="175"/>
        <v>#DIV/0!</v>
      </c>
      <c r="P263" s="93" t="e">
        <f t="shared" si="175"/>
        <v>#DIV/0!</v>
      </c>
      <c r="Q263" s="93" t="e">
        <f t="shared" si="175"/>
        <v>#DIV/0!</v>
      </c>
      <c r="R263" s="93" t="e">
        <f t="shared" si="175"/>
        <v>#DIV/0!</v>
      </c>
      <c r="S263" s="93" t="e">
        <f t="shared" si="175"/>
        <v>#DIV/0!</v>
      </c>
      <c r="T263" s="93" t="e">
        <f t="shared" si="175"/>
        <v>#DIV/0!</v>
      </c>
      <c r="U263" s="93" t="e">
        <f t="shared" si="175"/>
        <v>#DIV/0!</v>
      </c>
      <c r="V263" s="93" t="e">
        <f t="shared" si="175"/>
        <v>#DIV/0!</v>
      </c>
      <c r="W263" s="93" t="e">
        <f t="shared" si="175"/>
        <v>#DIV/0!</v>
      </c>
      <c r="X263" s="93" t="e">
        <f t="shared" si="175"/>
        <v>#DIV/0!</v>
      </c>
      <c r="Y263" s="93" t="e">
        <f t="shared" si="175"/>
        <v>#DIV/0!</v>
      </c>
      <c r="Z263" s="93" t="e">
        <f t="shared" si="175"/>
        <v>#DIV/0!</v>
      </c>
      <c r="AA263" s="93" t="e">
        <f t="shared" si="175"/>
        <v>#DIV/0!</v>
      </c>
      <c r="AB263" s="93" t="e">
        <f t="shared" si="175"/>
        <v>#DIV/0!</v>
      </c>
      <c r="AC263" s="93" t="e">
        <f t="shared" si="175"/>
        <v>#DIV/0!</v>
      </c>
    </row>
    <row r="264" spans="2:29" x14ac:dyDescent="0.25">
      <c r="B264" s="301"/>
      <c r="C264" t="s">
        <v>299</v>
      </c>
      <c r="D264" s="93" t="e">
        <f>D205/2</f>
        <v>#DIV/0!</v>
      </c>
      <c r="E264" t="s">
        <v>274</v>
      </c>
      <c r="F264" s="93" t="e">
        <f>F205/2</f>
        <v>#DIV/0!</v>
      </c>
      <c r="G264" s="93" t="e">
        <f t="shared" ref="G264:AC264" si="176">G205/2</f>
        <v>#DIV/0!</v>
      </c>
      <c r="H264" s="93" t="e">
        <f t="shared" si="176"/>
        <v>#DIV/0!</v>
      </c>
      <c r="I264" s="93" t="e">
        <f t="shared" si="176"/>
        <v>#DIV/0!</v>
      </c>
      <c r="J264" s="93" t="e">
        <f t="shared" si="176"/>
        <v>#DIV/0!</v>
      </c>
      <c r="K264" s="93" t="e">
        <f t="shared" si="176"/>
        <v>#DIV/0!</v>
      </c>
      <c r="L264" s="93" t="e">
        <f t="shared" si="176"/>
        <v>#DIV/0!</v>
      </c>
      <c r="M264" s="93" t="e">
        <f t="shared" si="176"/>
        <v>#DIV/0!</v>
      </c>
      <c r="N264" s="93" t="e">
        <f t="shared" si="176"/>
        <v>#DIV/0!</v>
      </c>
      <c r="O264" s="93" t="e">
        <f t="shared" si="176"/>
        <v>#DIV/0!</v>
      </c>
      <c r="P264" s="93" t="e">
        <f t="shared" si="176"/>
        <v>#DIV/0!</v>
      </c>
      <c r="Q264" s="93" t="e">
        <f t="shared" si="176"/>
        <v>#DIV/0!</v>
      </c>
      <c r="R264" s="93" t="e">
        <f t="shared" si="176"/>
        <v>#DIV/0!</v>
      </c>
      <c r="S264" s="93" t="e">
        <f t="shared" si="176"/>
        <v>#DIV/0!</v>
      </c>
      <c r="T264" s="93" t="e">
        <f t="shared" si="176"/>
        <v>#DIV/0!</v>
      </c>
      <c r="U264" s="93" t="e">
        <f t="shared" si="176"/>
        <v>#DIV/0!</v>
      </c>
      <c r="V264" s="93" t="e">
        <f t="shared" si="176"/>
        <v>#DIV/0!</v>
      </c>
      <c r="W264" s="93" t="e">
        <f t="shared" si="176"/>
        <v>#DIV/0!</v>
      </c>
      <c r="X264" s="93" t="e">
        <f t="shared" si="176"/>
        <v>#DIV/0!</v>
      </c>
      <c r="Y264" s="93" t="e">
        <f t="shared" si="176"/>
        <v>#DIV/0!</v>
      </c>
      <c r="Z264" s="93" t="e">
        <f t="shared" si="176"/>
        <v>#DIV/0!</v>
      </c>
      <c r="AA264" s="93" t="e">
        <f t="shared" si="176"/>
        <v>#DIV/0!</v>
      </c>
      <c r="AB264" s="93" t="e">
        <f t="shared" si="176"/>
        <v>#DIV/0!</v>
      </c>
      <c r="AC264" s="93" t="e">
        <f t="shared" si="176"/>
        <v>#DIV/0!</v>
      </c>
    </row>
    <row r="265" spans="2:29" x14ac:dyDescent="0.25">
      <c r="B265" s="301"/>
      <c r="C265" t="s">
        <v>300</v>
      </c>
      <c r="D265" s="93" t="e">
        <f>D206/2</f>
        <v>#DIV/0!</v>
      </c>
      <c r="E265" t="s">
        <v>274</v>
      </c>
      <c r="F265" s="93" t="e">
        <f>F206/2</f>
        <v>#DIV/0!</v>
      </c>
      <c r="G265" s="93" t="e">
        <f t="shared" ref="G265:AC265" si="177">G206/2</f>
        <v>#DIV/0!</v>
      </c>
      <c r="H265" s="93" t="e">
        <f t="shared" si="177"/>
        <v>#DIV/0!</v>
      </c>
      <c r="I265" s="93" t="e">
        <f t="shared" si="177"/>
        <v>#DIV/0!</v>
      </c>
      <c r="J265" s="93" t="e">
        <f t="shared" si="177"/>
        <v>#DIV/0!</v>
      </c>
      <c r="K265" s="93" t="e">
        <f t="shared" si="177"/>
        <v>#DIV/0!</v>
      </c>
      <c r="L265" s="93" t="e">
        <f t="shared" si="177"/>
        <v>#DIV/0!</v>
      </c>
      <c r="M265" s="93" t="e">
        <f t="shared" si="177"/>
        <v>#DIV/0!</v>
      </c>
      <c r="N265" s="93" t="e">
        <f t="shared" si="177"/>
        <v>#DIV/0!</v>
      </c>
      <c r="O265" s="93" t="e">
        <f t="shared" si="177"/>
        <v>#DIV/0!</v>
      </c>
      <c r="P265" s="93" t="e">
        <f t="shared" si="177"/>
        <v>#DIV/0!</v>
      </c>
      <c r="Q265" s="93" t="e">
        <f t="shared" si="177"/>
        <v>#DIV/0!</v>
      </c>
      <c r="R265" s="93" t="e">
        <f t="shared" si="177"/>
        <v>#DIV/0!</v>
      </c>
      <c r="S265" s="93" t="e">
        <f t="shared" si="177"/>
        <v>#DIV/0!</v>
      </c>
      <c r="T265" s="93" t="e">
        <f t="shared" si="177"/>
        <v>#DIV/0!</v>
      </c>
      <c r="U265" s="93" t="e">
        <f t="shared" si="177"/>
        <v>#DIV/0!</v>
      </c>
      <c r="V265" s="93" t="e">
        <f t="shared" si="177"/>
        <v>#DIV/0!</v>
      </c>
      <c r="W265" s="93" t="e">
        <f t="shared" si="177"/>
        <v>#DIV/0!</v>
      </c>
      <c r="X265" s="93" t="e">
        <f t="shared" si="177"/>
        <v>#DIV/0!</v>
      </c>
      <c r="Y265" s="93" t="e">
        <f t="shared" si="177"/>
        <v>#DIV/0!</v>
      </c>
      <c r="Z265" s="93" t="e">
        <f t="shared" si="177"/>
        <v>#DIV/0!</v>
      </c>
      <c r="AA265" s="93" t="e">
        <f t="shared" si="177"/>
        <v>#DIV/0!</v>
      </c>
      <c r="AB265" s="93" t="e">
        <f t="shared" si="177"/>
        <v>#DIV/0!</v>
      </c>
      <c r="AC265" s="93" t="e">
        <f t="shared" si="177"/>
        <v>#DIV/0!</v>
      </c>
    </row>
    <row r="266" spans="2:29" x14ac:dyDescent="0.25">
      <c r="B266" s="301"/>
      <c r="C266" t="s">
        <v>316</v>
      </c>
      <c r="D266" s="94" t="e">
        <f>D265/D263</f>
        <v>#DIV/0!</v>
      </c>
      <c r="F266" s="94" t="e">
        <f>F265/F263</f>
        <v>#DIV/0!</v>
      </c>
      <c r="G266" s="94" t="e">
        <f t="shared" ref="G266:AC266" si="178">G265/G263</f>
        <v>#DIV/0!</v>
      </c>
      <c r="H266" s="94" t="e">
        <f t="shared" si="178"/>
        <v>#DIV/0!</v>
      </c>
      <c r="I266" s="94" t="e">
        <f t="shared" si="178"/>
        <v>#DIV/0!</v>
      </c>
      <c r="J266" s="94" t="e">
        <f t="shared" si="178"/>
        <v>#DIV/0!</v>
      </c>
      <c r="K266" s="94" t="e">
        <f t="shared" si="178"/>
        <v>#DIV/0!</v>
      </c>
      <c r="L266" s="94" t="e">
        <f t="shared" si="178"/>
        <v>#DIV/0!</v>
      </c>
      <c r="M266" s="94" t="e">
        <f t="shared" si="178"/>
        <v>#DIV/0!</v>
      </c>
      <c r="N266" s="94" t="e">
        <f t="shared" si="178"/>
        <v>#DIV/0!</v>
      </c>
      <c r="O266" s="94" t="e">
        <f t="shared" si="178"/>
        <v>#DIV/0!</v>
      </c>
      <c r="P266" s="94" t="e">
        <f t="shared" si="178"/>
        <v>#DIV/0!</v>
      </c>
      <c r="Q266" s="94" t="e">
        <f t="shared" si="178"/>
        <v>#DIV/0!</v>
      </c>
      <c r="R266" s="94" t="e">
        <f t="shared" si="178"/>
        <v>#DIV/0!</v>
      </c>
      <c r="S266" s="94" t="e">
        <f t="shared" si="178"/>
        <v>#DIV/0!</v>
      </c>
      <c r="T266" s="94" t="e">
        <f t="shared" si="178"/>
        <v>#DIV/0!</v>
      </c>
      <c r="U266" s="94" t="e">
        <f t="shared" si="178"/>
        <v>#DIV/0!</v>
      </c>
      <c r="V266" s="94" t="e">
        <f t="shared" si="178"/>
        <v>#DIV/0!</v>
      </c>
      <c r="W266" s="94" t="e">
        <f t="shared" si="178"/>
        <v>#DIV/0!</v>
      </c>
      <c r="X266" s="94" t="e">
        <f t="shared" si="178"/>
        <v>#DIV/0!</v>
      </c>
      <c r="Y266" s="94" t="e">
        <f t="shared" si="178"/>
        <v>#DIV/0!</v>
      </c>
      <c r="Z266" s="94" t="e">
        <f t="shared" si="178"/>
        <v>#DIV/0!</v>
      </c>
      <c r="AA266" s="94" t="e">
        <f t="shared" si="178"/>
        <v>#DIV/0!</v>
      </c>
      <c r="AB266" s="94" t="e">
        <f t="shared" si="178"/>
        <v>#DIV/0!</v>
      </c>
      <c r="AC266" s="94" t="e">
        <f t="shared" si="178"/>
        <v>#DIV/0!</v>
      </c>
    </row>
    <row r="267" spans="2:29" x14ac:dyDescent="0.25">
      <c r="B267" s="302"/>
      <c r="C267" s="33" t="s">
        <v>301</v>
      </c>
      <c r="D267" s="95" t="e">
        <f>D208</f>
        <v>#DIV/0!</v>
      </c>
      <c r="F267" s="95" t="e">
        <f>F208</f>
        <v>#DIV/0!</v>
      </c>
      <c r="G267" s="95" t="e">
        <f t="shared" ref="G267:AC267" si="179">G208</f>
        <v>#DIV/0!</v>
      </c>
      <c r="H267" s="95" t="e">
        <f t="shared" si="179"/>
        <v>#DIV/0!</v>
      </c>
      <c r="I267" s="95" t="e">
        <f t="shared" si="179"/>
        <v>#DIV/0!</v>
      </c>
      <c r="J267" s="95" t="e">
        <f t="shared" si="179"/>
        <v>#DIV/0!</v>
      </c>
      <c r="K267" s="95" t="e">
        <f t="shared" si="179"/>
        <v>#DIV/0!</v>
      </c>
      <c r="L267" s="95" t="e">
        <f t="shared" si="179"/>
        <v>#DIV/0!</v>
      </c>
      <c r="M267" s="95" t="e">
        <f t="shared" si="179"/>
        <v>#DIV/0!</v>
      </c>
      <c r="N267" s="95" t="e">
        <f t="shared" si="179"/>
        <v>#DIV/0!</v>
      </c>
      <c r="O267" s="95" t="e">
        <f t="shared" si="179"/>
        <v>#DIV/0!</v>
      </c>
      <c r="P267" s="95" t="e">
        <f t="shared" si="179"/>
        <v>#DIV/0!</v>
      </c>
      <c r="Q267" s="95" t="e">
        <f t="shared" si="179"/>
        <v>#DIV/0!</v>
      </c>
      <c r="R267" s="95" t="e">
        <f t="shared" si="179"/>
        <v>#DIV/0!</v>
      </c>
      <c r="S267" s="95" t="e">
        <f t="shared" si="179"/>
        <v>#DIV/0!</v>
      </c>
      <c r="T267" s="95" t="e">
        <f t="shared" si="179"/>
        <v>#DIV/0!</v>
      </c>
      <c r="U267" s="95" t="e">
        <f t="shared" si="179"/>
        <v>#DIV/0!</v>
      </c>
      <c r="V267" s="95" t="e">
        <f t="shared" si="179"/>
        <v>#DIV/0!</v>
      </c>
      <c r="W267" s="95" t="e">
        <f t="shared" si="179"/>
        <v>#DIV/0!</v>
      </c>
      <c r="X267" s="95" t="e">
        <f t="shared" si="179"/>
        <v>#DIV/0!</v>
      </c>
      <c r="Y267" s="95" t="e">
        <f t="shared" si="179"/>
        <v>#DIV/0!</v>
      </c>
      <c r="Z267" s="95" t="e">
        <f t="shared" si="179"/>
        <v>#DIV/0!</v>
      </c>
      <c r="AA267" s="95" t="e">
        <f t="shared" si="179"/>
        <v>#DIV/0!</v>
      </c>
      <c r="AB267" s="95" t="e">
        <f t="shared" si="179"/>
        <v>#DIV/0!</v>
      </c>
      <c r="AC267" s="95" t="e">
        <f t="shared" si="179"/>
        <v>#DIV/0!</v>
      </c>
    </row>
    <row r="268" spans="2:29" x14ac:dyDescent="0.25">
      <c r="B268" s="300" t="s">
        <v>330</v>
      </c>
      <c r="C268" s="78" t="s">
        <v>292</v>
      </c>
      <c r="D268" s="93" t="e">
        <f>D213/2</f>
        <v>#DIV/0!</v>
      </c>
      <c r="E268" t="s">
        <v>274</v>
      </c>
      <c r="F268" s="93" t="e">
        <f>F213/2</f>
        <v>#DIV/0!</v>
      </c>
      <c r="G268" s="93" t="e">
        <f t="shared" ref="G268:AC268" si="180">G213/2</f>
        <v>#DIV/0!</v>
      </c>
      <c r="H268" s="93" t="e">
        <f t="shared" si="180"/>
        <v>#DIV/0!</v>
      </c>
      <c r="I268" s="93" t="e">
        <f t="shared" si="180"/>
        <v>#DIV/0!</v>
      </c>
      <c r="J268" s="93" t="e">
        <f t="shared" si="180"/>
        <v>#DIV/0!</v>
      </c>
      <c r="K268" s="93" t="e">
        <f t="shared" si="180"/>
        <v>#DIV/0!</v>
      </c>
      <c r="L268" s="93" t="e">
        <f t="shared" si="180"/>
        <v>#DIV/0!</v>
      </c>
      <c r="M268" s="93" t="e">
        <f t="shared" si="180"/>
        <v>#DIV/0!</v>
      </c>
      <c r="N268" s="93" t="e">
        <f t="shared" si="180"/>
        <v>#DIV/0!</v>
      </c>
      <c r="O268" s="93" t="e">
        <f t="shared" si="180"/>
        <v>#DIV/0!</v>
      </c>
      <c r="P268" s="93" t="e">
        <f t="shared" si="180"/>
        <v>#DIV/0!</v>
      </c>
      <c r="Q268" s="93" t="e">
        <f t="shared" si="180"/>
        <v>#DIV/0!</v>
      </c>
      <c r="R268" s="93" t="e">
        <f t="shared" si="180"/>
        <v>#DIV/0!</v>
      </c>
      <c r="S268" s="93" t="e">
        <f t="shared" si="180"/>
        <v>#DIV/0!</v>
      </c>
      <c r="T268" s="93" t="e">
        <f t="shared" si="180"/>
        <v>#DIV/0!</v>
      </c>
      <c r="U268" s="93" t="e">
        <f t="shared" si="180"/>
        <v>#DIV/0!</v>
      </c>
      <c r="V268" s="93" t="e">
        <f t="shared" si="180"/>
        <v>#DIV/0!</v>
      </c>
      <c r="W268" s="93" t="e">
        <f t="shared" si="180"/>
        <v>#DIV/0!</v>
      </c>
      <c r="X268" s="93" t="e">
        <f t="shared" si="180"/>
        <v>#DIV/0!</v>
      </c>
      <c r="Y268" s="93" t="e">
        <f t="shared" si="180"/>
        <v>#DIV/0!</v>
      </c>
      <c r="Z268" s="93" t="e">
        <f t="shared" si="180"/>
        <v>#DIV/0!</v>
      </c>
      <c r="AA268" s="93" t="e">
        <f t="shared" si="180"/>
        <v>#DIV/0!</v>
      </c>
      <c r="AB268" s="93" t="e">
        <f t="shared" si="180"/>
        <v>#DIV/0!</v>
      </c>
      <c r="AC268" s="93" t="e">
        <f t="shared" si="180"/>
        <v>#DIV/0!</v>
      </c>
    </row>
    <row r="269" spans="2:29" x14ac:dyDescent="0.25">
      <c r="B269" s="301"/>
      <c r="C269" t="s">
        <v>299</v>
      </c>
      <c r="D269" s="93" t="e">
        <f>D218/2</f>
        <v>#DIV/0!</v>
      </c>
      <c r="E269" t="s">
        <v>274</v>
      </c>
      <c r="F269" s="93" t="e">
        <f>F218/2</f>
        <v>#DIV/0!</v>
      </c>
      <c r="G269" s="93" t="e">
        <f t="shared" ref="G269:AC269" si="181">G218/2</f>
        <v>#DIV/0!</v>
      </c>
      <c r="H269" s="93" t="e">
        <f t="shared" si="181"/>
        <v>#DIV/0!</v>
      </c>
      <c r="I269" s="93" t="e">
        <f t="shared" si="181"/>
        <v>#DIV/0!</v>
      </c>
      <c r="J269" s="93" t="e">
        <f t="shared" si="181"/>
        <v>#DIV/0!</v>
      </c>
      <c r="K269" s="93" t="e">
        <f t="shared" si="181"/>
        <v>#DIV/0!</v>
      </c>
      <c r="L269" s="93" t="e">
        <f t="shared" si="181"/>
        <v>#DIV/0!</v>
      </c>
      <c r="M269" s="93" t="e">
        <f t="shared" si="181"/>
        <v>#DIV/0!</v>
      </c>
      <c r="N269" s="93" t="e">
        <f t="shared" si="181"/>
        <v>#DIV/0!</v>
      </c>
      <c r="O269" s="93" t="e">
        <f t="shared" si="181"/>
        <v>#DIV/0!</v>
      </c>
      <c r="P269" s="93" t="e">
        <f t="shared" si="181"/>
        <v>#DIV/0!</v>
      </c>
      <c r="Q269" s="93" t="e">
        <f t="shared" si="181"/>
        <v>#DIV/0!</v>
      </c>
      <c r="R269" s="93" t="e">
        <f t="shared" si="181"/>
        <v>#DIV/0!</v>
      </c>
      <c r="S269" s="93" t="e">
        <f t="shared" si="181"/>
        <v>#DIV/0!</v>
      </c>
      <c r="T269" s="93" t="e">
        <f t="shared" si="181"/>
        <v>#DIV/0!</v>
      </c>
      <c r="U269" s="93" t="e">
        <f t="shared" si="181"/>
        <v>#DIV/0!</v>
      </c>
      <c r="V269" s="93" t="e">
        <f t="shared" si="181"/>
        <v>#DIV/0!</v>
      </c>
      <c r="W269" s="93" t="e">
        <f t="shared" si="181"/>
        <v>#DIV/0!</v>
      </c>
      <c r="X269" s="93" t="e">
        <f t="shared" si="181"/>
        <v>#DIV/0!</v>
      </c>
      <c r="Y269" s="93" t="e">
        <f t="shared" si="181"/>
        <v>#DIV/0!</v>
      </c>
      <c r="Z269" s="93" t="e">
        <f t="shared" si="181"/>
        <v>#DIV/0!</v>
      </c>
      <c r="AA269" s="93" t="e">
        <f t="shared" si="181"/>
        <v>#DIV/0!</v>
      </c>
      <c r="AB269" s="93" t="e">
        <f t="shared" si="181"/>
        <v>#DIV/0!</v>
      </c>
      <c r="AC269" s="93" t="e">
        <f t="shared" si="181"/>
        <v>#DIV/0!</v>
      </c>
    </row>
    <row r="270" spans="2:29" x14ac:dyDescent="0.25">
      <c r="B270" s="301"/>
      <c r="C270" t="s">
        <v>300</v>
      </c>
      <c r="D270" s="93" t="e">
        <f>D219/2</f>
        <v>#DIV/0!</v>
      </c>
      <c r="E270" t="s">
        <v>274</v>
      </c>
      <c r="F270" s="93" t="e">
        <f>F219/2</f>
        <v>#DIV/0!</v>
      </c>
      <c r="G270" s="93" t="e">
        <f t="shared" ref="G270:AC270" si="182">G219/2</f>
        <v>#DIV/0!</v>
      </c>
      <c r="H270" s="93" t="e">
        <f t="shared" si="182"/>
        <v>#DIV/0!</v>
      </c>
      <c r="I270" s="93" t="e">
        <f t="shared" si="182"/>
        <v>#DIV/0!</v>
      </c>
      <c r="J270" s="93" t="e">
        <f t="shared" si="182"/>
        <v>#DIV/0!</v>
      </c>
      <c r="K270" s="93" t="e">
        <f t="shared" si="182"/>
        <v>#DIV/0!</v>
      </c>
      <c r="L270" s="93" t="e">
        <f t="shared" si="182"/>
        <v>#DIV/0!</v>
      </c>
      <c r="M270" s="93" t="e">
        <f t="shared" si="182"/>
        <v>#DIV/0!</v>
      </c>
      <c r="N270" s="93" t="e">
        <f t="shared" si="182"/>
        <v>#DIV/0!</v>
      </c>
      <c r="O270" s="93" t="e">
        <f t="shared" si="182"/>
        <v>#DIV/0!</v>
      </c>
      <c r="P270" s="93" t="e">
        <f t="shared" si="182"/>
        <v>#DIV/0!</v>
      </c>
      <c r="Q270" s="93" t="e">
        <f t="shared" si="182"/>
        <v>#DIV/0!</v>
      </c>
      <c r="R270" s="93" t="e">
        <f t="shared" si="182"/>
        <v>#DIV/0!</v>
      </c>
      <c r="S270" s="93" t="e">
        <f t="shared" si="182"/>
        <v>#DIV/0!</v>
      </c>
      <c r="T270" s="93" t="e">
        <f t="shared" si="182"/>
        <v>#DIV/0!</v>
      </c>
      <c r="U270" s="93" t="e">
        <f t="shared" si="182"/>
        <v>#DIV/0!</v>
      </c>
      <c r="V270" s="93" t="e">
        <f t="shared" si="182"/>
        <v>#DIV/0!</v>
      </c>
      <c r="W270" s="93" t="e">
        <f t="shared" si="182"/>
        <v>#DIV/0!</v>
      </c>
      <c r="X270" s="93" t="e">
        <f t="shared" si="182"/>
        <v>#DIV/0!</v>
      </c>
      <c r="Y270" s="93" t="e">
        <f t="shared" si="182"/>
        <v>#DIV/0!</v>
      </c>
      <c r="Z270" s="93" t="e">
        <f t="shared" si="182"/>
        <v>#DIV/0!</v>
      </c>
      <c r="AA270" s="93" t="e">
        <f t="shared" si="182"/>
        <v>#DIV/0!</v>
      </c>
      <c r="AB270" s="93" t="e">
        <f t="shared" si="182"/>
        <v>#DIV/0!</v>
      </c>
      <c r="AC270" s="93" t="e">
        <f t="shared" si="182"/>
        <v>#DIV/0!</v>
      </c>
    </row>
    <row r="271" spans="2:29" x14ac:dyDescent="0.25">
      <c r="B271" s="301"/>
      <c r="C271" t="s">
        <v>316</v>
      </c>
      <c r="D271" s="94" t="e">
        <f>D270/D268</f>
        <v>#DIV/0!</v>
      </c>
      <c r="F271" s="94" t="e">
        <f>F270/F268</f>
        <v>#DIV/0!</v>
      </c>
      <c r="G271" s="94" t="e">
        <f t="shared" ref="G271:AC271" si="183">G270/G268</f>
        <v>#DIV/0!</v>
      </c>
      <c r="H271" s="94" t="e">
        <f t="shared" si="183"/>
        <v>#DIV/0!</v>
      </c>
      <c r="I271" s="94" t="e">
        <f t="shared" si="183"/>
        <v>#DIV/0!</v>
      </c>
      <c r="J271" s="94" t="e">
        <f t="shared" si="183"/>
        <v>#DIV/0!</v>
      </c>
      <c r="K271" s="94" t="e">
        <f t="shared" si="183"/>
        <v>#DIV/0!</v>
      </c>
      <c r="L271" s="94" t="e">
        <f t="shared" si="183"/>
        <v>#DIV/0!</v>
      </c>
      <c r="M271" s="94" t="e">
        <f t="shared" si="183"/>
        <v>#DIV/0!</v>
      </c>
      <c r="N271" s="94" t="e">
        <f t="shared" si="183"/>
        <v>#DIV/0!</v>
      </c>
      <c r="O271" s="94" t="e">
        <f t="shared" si="183"/>
        <v>#DIV/0!</v>
      </c>
      <c r="P271" s="94" t="e">
        <f t="shared" si="183"/>
        <v>#DIV/0!</v>
      </c>
      <c r="Q271" s="94" t="e">
        <f t="shared" si="183"/>
        <v>#DIV/0!</v>
      </c>
      <c r="R271" s="94" t="e">
        <f t="shared" si="183"/>
        <v>#DIV/0!</v>
      </c>
      <c r="S271" s="94" t="e">
        <f t="shared" si="183"/>
        <v>#DIV/0!</v>
      </c>
      <c r="T271" s="94" t="e">
        <f t="shared" si="183"/>
        <v>#DIV/0!</v>
      </c>
      <c r="U271" s="94" t="e">
        <f t="shared" si="183"/>
        <v>#DIV/0!</v>
      </c>
      <c r="V271" s="94" t="e">
        <f t="shared" si="183"/>
        <v>#DIV/0!</v>
      </c>
      <c r="W271" s="94" t="e">
        <f t="shared" si="183"/>
        <v>#DIV/0!</v>
      </c>
      <c r="X271" s="94" t="e">
        <f t="shared" si="183"/>
        <v>#DIV/0!</v>
      </c>
      <c r="Y271" s="94" t="e">
        <f t="shared" si="183"/>
        <v>#DIV/0!</v>
      </c>
      <c r="Z271" s="94" t="e">
        <f t="shared" si="183"/>
        <v>#DIV/0!</v>
      </c>
      <c r="AA271" s="94" t="e">
        <f t="shared" si="183"/>
        <v>#DIV/0!</v>
      </c>
      <c r="AB271" s="94" t="e">
        <f t="shared" si="183"/>
        <v>#DIV/0!</v>
      </c>
      <c r="AC271" s="94" t="e">
        <f t="shared" si="183"/>
        <v>#DIV/0!</v>
      </c>
    </row>
    <row r="272" spans="2:29" x14ac:dyDescent="0.25">
      <c r="B272" s="302"/>
      <c r="C272" s="33" t="s">
        <v>301</v>
      </c>
      <c r="D272" s="95" t="e">
        <f>D221</f>
        <v>#DIV/0!</v>
      </c>
      <c r="F272" s="95" t="e">
        <f>F221</f>
        <v>#DIV/0!</v>
      </c>
      <c r="G272" s="95" t="e">
        <f t="shared" ref="G272:AC272" si="184">G221</f>
        <v>#DIV/0!</v>
      </c>
      <c r="H272" s="95" t="e">
        <f t="shared" si="184"/>
        <v>#DIV/0!</v>
      </c>
      <c r="I272" s="95" t="e">
        <f t="shared" si="184"/>
        <v>#DIV/0!</v>
      </c>
      <c r="J272" s="95" t="e">
        <f t="shared" si="184"/>
        <v>#DIV/0!</v>
      </c>
      <c r="K272" s="95" t="e">
        <f t="shared" si="184"/>
        <v>#DIV/0!</v>
      </c>
      <c r="L272" s="95" t="e">
        <f t="shared" si="184"/>
        <v>#DIV/0!</v>
      </c>
      <c r="M272" s="95" t="e">
        <f t="shared" si="184"/>
        <v>#DIV/0!</v>
      </c>
      <c r="N272" s="95" t="e">
        <f t="shared" si="184"/>
        <v>#DIV/0!</v>
      </c>
      <c r="O272" s="95" t="e">
        <f t="shared" si="184"/>
        <v>#DIV/0!</v>
      </c>
      <c r="P272" s="95" t="e">
        <f t="shared" si="184"/>
        <v>#DIV/0!</v>
      </c>
      <c r="Q272" s="95" t="e">
        <f t="shared" si="184"/>
        <v>#DIV/0!</v>
      </c>
      <c r="R272" s="95" t="e">
        <f t="shared" si="184"/>
        <v>#DIV/0!</v>
      </c>
      <c r="S272" s="95" t="e">
        <f t="shared" si="184"/>
        <v>#DIV/0!</v>
      </c>
      <c r="T272" s="95" t="e">
        <f t="shared" si="184"/>
        <v>#DIV/0!</v>
      </c>
      <c r="U272" s="95" t="e">
        <f t="shared" si="184"/>
        <v>#DIV/0!</v>
      </c>
      <c r="V272" s="95" t="e">
        <f t="shared" si="184"/>
        <v>#DIV/0!</v>
      </c>
      <c r="W272" s="95" t="e">
        <f t="shared" si="184"/>
        <v>#DIV/0!</v>
      </c>
      <c r="X272" s="95" t="e">
        <f t="shared" si="184"/>
        <v>#DIV/0!</v>
      </c>
      <c r="Y272" s="95" t="e">
        <f t="shared" si="184"/>
        <v>#DIV/0!</v>
      </c>
      <c r="Z272" s="95" t="e">
        <f t="shared" si="184"/>
        <v>#DIV/0!</v>
      </c>
      <c r="AA272" s="95" t="e">
        <f t="shared" si="184"/>
        <v>#DIV/0!</v>
      </c>
      <c r="AB272" s="95" t="e">
        <f t="shared" si="184"/>
        <v>#DIV/0!</v>
      </c>
      <c r="AC272" s="95" t="e">
        <f t="shared" si="184"/>
        <v>#DIV/0!</v>
      </c>
    </row>
    <row r="273" spans="2:29" x14ac:dyDescent="0.25">
      <c r="B273" s="300" t="s">
        <v>335</v>
      </c>
      <c r="C273" s="78" t="s">
        <v>292</v>
      </c>
      <c r="D273" s="93">
        <f>D228/2</f>
        <v>0</v>
      </c>
      <c r="E273" t="s">
        <v>274</v>
      </c>
      <c r="F273" s="93">
        <f>F228/2</f>
        <v>0</v>
      </c>
      <c r="G273" s="93">
        <f t="shared" ref="G273:AC273" si="185">G228/2</f>
        <v>0</v>
      </c>
      <c r="H273" s="93">
        <f t="shared" si="185"/>
        <v>0</v>
      </c>
      <c r="I273" s="93">
        <f t="shared" si="185"/>
        <v>0</v>
      </c>
      <c r="J273" s="93">
        <f t="shared" si="185"/>
        <v>0</v>
      </c>
      <c r="K273" s="93">
        <f t="shared" si="185"/>
        <v>0</v>
      </c>
      <c r="L273" s="93">
        <f t="shared" si="185"/>
        <v>0</v>
      </c>
      <c r="M273" s="93">
        <f t="shared" si="185"/>
        <v>0</v>
      </c>
      <c r="N273" s="93">
        <f t="shared" si="185"/>
        <v>0</v>
      </c>
      <c r="O273" s="93">
        <f t="shared" si="185"/>
        <v>0</v>
      </c>
      <c r="P273" s="93">
        <f t="shared" si="185"/>
        <v>0</v>
      </c>
      <c r="Q273" s="93">
        <f t="shared" si="185"/>
        <v>0</v>
      </c>
      <c r="R273" s="93">
        <f t="shared" si="185"/>
        <v>0</v>
      </c>
      <c r="S273" s="93">
        <f t="shared" si="185"/>
        <v>0</v>
      </c>
      <c r="T273" s="93">
        <f t="shared" si="185"/>
        <v>0</v>
      </c>
      <c r="U273" s="93">
        <f t="shared" si="185"/>
        <v>0</v>
      </c>
      <c r="V273" s="93">
        <f t="shared" si="185"/>
        <v>0</v>
      </c>
      <c r="W273" s="93">
        <f t="shared" si="185"/>
        <v>0</v>
      </c>
      <c r="X273" s="93">
        <f t="shared" si="185"/>
        <v>0</v>
      </c>
      <c r="Y273" s="93">
        <f t="shared" si="185"/>
        <v>0</v>
      </c>
      <c r="Z273" s="93">
        <f t="shared" si="185"/>
        <v>0</v>
      </c>
      <c r="AA273" s="93">
        <f t="shared" si="185"/>
        <v>0</v>
      </c>
      <c r="AB273" s="93">
        <f t="shared" si="185"/>
        <v>0</v>
      </c>
      <c r="AC273" s="93">
        <f t="shared" si="185"/>
        <v>0</v>
      </c>
    </row>
    <row r="274" spans="2:29" x14ac:dyDescent="0.25">
      <c r="B274" s="301"/>
      <c r="C274" t="s">
        <v>299</v>
      </c>
      <c r="D274" s="93">
        <f>D237/2</f>
        <v>0</v>
      </c>
      <c r="E274" t="s">
        <v>274</v>
      </c>
      <c r="F274" s="93">
        <f>F237/2</f>
        <v>0</v>
      </c>
      <c r="G274" s="93">
        <f t="shared" ref="G274:AC274" si="186">G237/2</f>
        <v>0</v>
      </c>
      <c r="H274" s="93">
        <f t="shared" si="186"/>
        <v>0</v>
      </c>
      <c r="I274" s="93">
        <f t="shared" si="186"/>
        <v>0</v>
      </c>
      <c r="J274" s="93">
        <f t="shared" si="186"/>
        <v>0</v>
      </c>
      <c r="K274" s="93">
        <f t="shared" si="186"/>
        <v>0</v>
      </c>
      <c r="L274" s="93">
        <f t="shared" si="186"/>
        <v>0</v>
      </c>
      <c r="M274" s="93">
        <f t="shared" si="186"/>
        <v>0</v>
      </c>
      <c r="N274" s="93">
        <f t="shared" si="186"/>
        <v>0</v>
      </c>
      <c r="O274" s="93">
        <f t="shared" si="186"/>
        <v>0</v>
      </c>
      <c r="P274" s="93">
        <f t="shared" si="186"/>
        <v>0</v>
      </c>
      <c r="Q274" s="93">
        <f t="shared" si="186"/>
        <v>0</v>
      </c>
      <c r="R274" s="93">
        <f t="shared" si="186"/>
        <v>0</v>
      </c>
      <c r="S274" s="93">
        <f t="shared" si="186"/>
        <v>0</v>
      </c>
      <c r="T274" s="93">
        <f t="shared" si="186"/>
        <v>0</v>
      </c>
      <c r="U274" s="93">
        <f t="shared" si="186"/>
        <v>0</v>
      </c>
      <c r="V274" s="93">
        <f t="shared" si="186"/>
        <v>0</v>
      </c>
      <c r="W274" s="93">
        <f t="shared" si="186"/>
        <v>0</v>
      </c>
      <c r="X274" s="93">
        <f t="shared" si="186"/>
        <v>0</v>
      </c>
      <c r="Y274" s="93">
        <f t="shared" si="186"/>
        <v>0</v>
      </c>
      <c r="Z274" s="93">
        <f t="shared" si="186"/>
        <v>0</v>
      </c>
      <c r="AA274" s="93">
        <f t="shared" si="186"/>
        <v>0</v>
      </c>
      <c r="AB274" s="93">
        <f t="shared" si="186"/>
        <v>0</v>
      </c>
      <c r="AC274" s="93">
        <f t="shared" si="186"/>
        <v>0</v>
      </c>
    </row>
    <row r="275" spans="2:29" x14ac:dyDescent="0.25">
      <c r="B275" s="301"/>
      <c r="C275" t="s">
        <v>300</v>
      </c>
      <c r="D275" s="93">
        <f>D238/2</f>
        <v>0</v>
      </c>
      <c r="E275" t="s">
        <v>274</v>
      </c>
      <c r="F275" s="93">
        <f>F238/2</f>
        <v>0</v>
      </c>
      <c r="G275" s="93">
        <f t="shared" ref="G275:AC275" si="187">G238/2</f>
        <v>0</v>
      </c>
      <c r="H275" s="93">
        <f t="shared" si="187"/>
        <v>0</v>
      </c>
      <c r="I275" s="93">
        <f t="shared" si="187"/>
        <v>0</v>
      </c>
      <c r="J275" s="93">
        <f t="shared" si="187"/>
        <v>0</v>
      </c>
      <c r="K275" s="93">
        <f t="shared" si="187"/>
        <v>0</v>
      </c>
      <c r="L275" s="93">
        <f t="shared" si="187"/>
        <v>0</v>
      </c>
      <c r="M275" s="93">
        <f t="shared" si="187"/>
        <v>0</v>
      </c>
      <c r="N275" s="93">
        <f t="shared" si="187"/>
        <v>0</v>
      </c>
      <c r="O275" s="93">
        <f t="shared" si="187"/>
        <v>0</v>
      </c>
      <c r="P275" s="93">
        <f t="shared" si="187"/>
        <v>0</v>
      </c>
      <c r="Q275" s="93">
        <f t="shared" si="187"/>
        <v>0</v>
      </c>
      <c r="R275" s="93">
        <f t="shared" si="187"/>
        <v>0</v>
      </c>
      <c r="S275" s="93">
        <f t="shared" si="187"/>
        <v>0</v>
      </c>
      <c r="T275" s="93">
        <f t="shared" si="187"/>
        <v>0</v>
      </c>
      <c r="U275" s="93">
        <f t="shared" si="187"/>
        <v>0</v>
      </c>
      <c r="V275" s="93">
        <f t="shared" si="187"/>
        <v>0</v>
      </c>
      <c r="W275" s="93">
        <f t="shared" si="187"/>
        <v>0</v>
      </c>
      <c r="X275" s="93">
        <f t="shared" si="187"/>
        <v>0</v>
      </c>
      <c r="Y275" s="93">
        <f t="shared" si="187"/>
        <v>0</v>
      </c>
      <c r="Z275" s="93">
        <f t="shared" si="187"/>
        <v>0</v>
      </c>
      <c r="AA275" s="93">
        <f t="shared" si="187"/>
        <v>0</v>
      </c>
      <c r="AB275" s="93">
        <f t="shared" si="187"/>
        <v>0</v>
      </c>
      <c r="AC275" s="93">
        <f t="shared" si="187"/>
        <v>0</v>
      </c>
    </row>
    <row r="276" spans="2:29" x14ac:dyDescent="0.25">
      <c r="B276" s="301"/>
      <c r="C276" t="s">
        <v>316</v>
      </c>
      <c r="D276" s="94" t="e">
        <f>D275/D273</f>
        <v>#DIV/0!</v>
      </c>
      <c r="F276" s="94" t="e">
        <f>F275/F273</f>
        <v>#DIV/0!</v>
      </c>
      <c r="G276" s="94" t="e">
        <f t="shared" ref="G276:AC276" si="188">G275/G273</f>
        <v>#DIV/0!</v>
      </c>
      <c r="H276" s="94" t="e">
        <f t="shared" si="188"/>
        <v>#DIV/0!</v>
      </c>
      <c r="I276" s="94" t="e">
        <f t="shared" si="188"/>
        <v>#DIV/0!</v>
      </c>
      <c r="J276" s="94" t="e">
        <f t="shared" si="188"/>
        <v>#DIV/0!</v>
      </c>
      <c r="K276" s="94" t="e">
        <f t="shared" si="188"/>
        <v>#DIV/0!</v>
      </c>
      <c r="L276" s="94" t="e">
        <f t="shared" si="188"/>
        <v>#DIV/0!</v>
      </c>
      <c r="M276" s="94" t="e">
        <f t="shared" si="188"/>
        <v>#DIV/0!</v>
      </c>
      <c r="N276" s="94" t="e">
        <f t="shared" si="188"/>
        <v>#DIV/0!</v>
      </c>
      <c r="O276" s="94" t="e">
        <f t="shared" si="188"/>
        <v>#DIV/0!</v>
      </c>
      <c r="P276" s="94" t="e">
        <f t="shared" si="188"/>
        <v>#DIV/0!</v>
      </c>
      <c r="Q276" s="94" t="e">
        <f t="shared" si="188"/>
        <v>#DIV/0!</v>
      </c>
      <c r="R276" s="94" t="e">
        <f t="shared" si="188"/>
        <v>#DIV/0!</v>
      </c>
      <c r="S276" s="94" t="e">
        <f t="shared" si="188"/>
        <v>#DIV/0!</v>
      </c>
      <c r="T276" s="94" t="e">
        <f t="shared" si="188"/>
        <v>#DIV/0!</v>
      </c>
      <c r="U276" s="94" t="e">
        <f t="shared" si="188"/>
        <v>#DIV/0!</v>
      </c>
      <c r="V276" s="94" t="e">
        <f t="shared" si="188"/>
        <v>#DIV/0!</v>
      </c>
      <c r="W276" s="94" t="e">
        <f t="shared" si="188"/>
        <v>#DIV/0!</v>
      </c>
      <c r="X276" s="94" t="e">
        <f t="shared" si="188"/>
        <v>#DIV/0!</v>
      </c>
      <c r="Y276" s="94" t="e">
        <f t="shared" si="188"/>
        <v>#DIV/0!</v>
      </c>
      <c r="Z276" s="94" t="e">
        <f t="shared" si="188"/>
        <v>#DIV/0!</v>
      </c>
      <c r="AA276" s="94" t="e">
        <f t="shared" si="188"/>
        <v>#DIV/0!</v>
      </c>
      <c r="AB276" s="94" t="e">
        <f t="shared" si="188"/>
        <v>#DIV/0!</v>
      </c>
      <c r="AC276" s="94" t="e">
        <f t="shared" si="188"/>
        <v>#DIV/0!</v>
      </c>
    </row>
    <row r="277" spans="2:29" x14ac:dyDescent="0.25">
      <c r="B277" s="302"/>
      <c r="C277" s="33" t="s">
        <v>301</v>
      </c>
      <c r="D277" s="95" t="e">
        <f>D240</f>
        <v>#DIV/0!</v>
      </c>
      <c r="F277" s="95" t="e">
        <f>F240</f>
        <v>#DIV/0!</v>
      </c>
      <c r="G277" s="95" t="e">
        <f t="shared" ref="G277:AC277" si="189">G240</f>
        <v>#DIV/0!</v>
      </c>
      <c r="H277" s="95" t="e">
        <f t="shared" si="189"/>
        <v>#DIV/0!</v>
      </c>
      <c r="I277" s="95" t="e">
        <f t="shared" si="189"/>
        <v>#DIV/0!</v>
      </c>
      <c r="J277" s="95" t="e">
        <f t="shared" si="189"/>
        <v>#DIV/0!</v>
      </c>
      <c r="K277" s="95" t="e">
        <f t="shared" si="189"/>
        <v>#DIV/0!</v>
      </c>
      <c r="L277" s="95" t="e">
        <f t="shared" si="189"/>
        <v>#DIV/0!</v>
      </c>
      <c r="M277" s="95" t="e">
        <f t="shared" si="189"/>
        <v>#DIV/0!</v>
      </c>
      <c r="N277" s="95" t="e">
        <f t="shared" si="189"/>
        <v>#DIV/0!</v>
      </c>
      <c r="O277" s="95" t="e">
        <f t="shared" si="189"/>
        <v>#DIV/0!</v>
      </c>
      <c r="P277" s="95" t="e">
        <f t="shared" si="189"/>
        <v>#DIV/0!</v>
      </c>
      <c r="Q277" s="95" t="e">
        <f t="shared" si="189"/>
        <v>#DIV/0!</v>
      </c>
      <c r="R277" s="95" t="e">
        <f t="shared" si="189"/>
        <v>#DIV/0!</v>
      </c>
      <c r="S277" s="95" t="e">
        <f t="shared" si="189"/>
        <v>#DIV/0!</v>
      </c>
      <c r="T277" s="95" t="e">
        <f t="shared" si="189"/>
        <v>#DIV/0!</v>
      </c>
      <c r="U277" s="95" t="e">
        <f t="shared" si="189"/>
        <v>#DIV/0!</v>
      </c>
      <c r="V277" s="95" t="e">
        <f t="shared" si="189"/>
        <v>#DIV/0!</v>
      </c>
      <c r="W277" s="95" t="e">
        <f t="shared" si="189"/>
        <v>#DIV/0!</v>
      </c>
      <c r="X277" s="95" t="e">
        <f t="shared" si="189"/>
        <v>#DIV/0!</v>
      </c>
      <c r="Y277" s="95" t="e">
        <f t="shared" si="189"/>
        <v>#DIV/0!</v>
      </c>
      <c r="Z277" s="95" t="e">
        <f t="shared" si="189"/>
        <v>#DIV/0!</v>
      </c>
      <c r="AA277" s="95" t="e">
        <f t="shared" si="189"/>
        <v>#DIV/0!</v>
      </c>
      <c r="AB277" s="95" t="e">
        <f t="shared" si="189"/>
        <v>#DIV/0!</v>
      </c>
      <c r="AC277" s="95" t="e">
        <f t="shared" si="189"/>
        <v>#DIV/0!</v>
      </c>
    </row>
    <row r="278" spans="2:29" x14ac:dyDescent="0.25">
      <c r="B278" s="301" t="s">
        <v>342</v>
      </c>
      <c r="C278" t="s">
        <v>300</v>
      </c>
      <c r="D278" s="93" t="e">
        <f>D265+D270+D275</f>
        <v>#DIV/0!</v>
      </c>
      <c r="E278" t="s">
        <v>274</v>
      </c>
      <c r="F278" s="93" t="e">
        <f>F265+F270+F275</f>
        <v>#DIV/0!</v>
      </c>
      <c r="G278" s="93" t="e">
        <f t="shared" ref="G278:AC278" si="190">G265+G270+G275</f>
        <v>#DIV/0!</v>
      </c>
      <c r="H278" s="93" t="e">
        <f t="shared" si="190"/>
        <v>#DIV/0!</v>
      </c>
      <c r="I278" s="93" t="e">
        <f t="shared" si="190"/>
        <v>#DIV/0!</v>
      </c>
      <c r="J278" s="93" t="e">
        <f t="shared" si="190"/>
        <v>#DIV/0!</v>
      </c>
      <c r="K278" s="93" t="e">
        <f t="shared" si="190"/>
        <v>#DIV/0!</v>
      </c>
      <c r="L278" s="93" t="e">
        <f t="shared" si="190"/>
        <v>#DIV/0!</v>
      </c>
      <c r="M278" s="93" t="e">
        <f t="shared" si="190"/>
        <v>#DIV/0!</v>
      </c>
      <c r="N278" s="93" t="e">
        <f t="shared" si="190"/>
        <v>#DIV/0!</v>
      </c>
      <c r="O278" s="93" t="e">
        <f t="shared" si="190"/>
        <v>#DIV/0!</v>
      </c>
      <c r="P278" s="93" t="e">
        <f t="shared" si="190"/>
        <v>#DIV/0!</v>
      </c>
      <c r="Q278" s="93" t="e">
        <f t="shared" si="190"/>
        <v>#DIV/0!</v>
      </c>
      <c r="R278" s="93" t="e">
        <f t="shared" si="190"/>
        <v>#DIV/0!</v>
      </c>
      <c r="S278" s="93" t="e">
        <f t="shared" si="190"/>
        <v>#DIV/0!</v>
      </c>
      <c r="T278" s="93" t="e">
        <f t="shared" si="190"/>
        <v>#DIV/0!</v>
      </c>
      <c r="U278" s="93" t="e">
        <f t="shared" si="190"/>
        <v>#DIV/0!</v>
      </c>
      <c r="V278" s="93" t="e">
        <f t="shared" si="190"/>
        <v>#DIV/0!</v>
      </c>
      <c r="W278" s="93" t="e">
        <f t="shared" si="190"/>
        <v>#DIV/0!</v>
      </c>
      <c r="X278" s="93" t="e">
        <f t="shared" si="190"/>
        <v>#DIV/0!</v>
      </c>
      <c r="Y278" s="93" t="e">
        <f t="shared" si="190"/>
        <v>#DIV/0!</v>
      </c>
      <c r="Z278" s="93" t="e">
        <f t="shared" si="190"/>
        <v>#DIV/0!</v>
      </c>
      <c r="AA278" s="93" t="e">
        <f t="shared" si="190"/>
        <v>#DIV/0!</v>
      </c>
      <c r="AB278" s="93" t="e">
        <f t="shared" si="190"/>
        <v>#DIV/0!</v>
      </c>
      <c r="AC278" s="93" t="e">
        <f t="shared" si="190"/>
        <v>#DIV/0!</v>
      </c>
    </row>
    <row r="279" spans="2:29" x14ac:dyDescent="0.25">
      <c r="B279" s="301"/>
      <c r="C279" t="s">
        <v>316</v>
      </c>
      <c r="D279" s="94" t="e">
        <f>D266+D271+D276</f>
        <v>#DIV/0!</v>
      </c>
      <c r="F279" s="94" t="e">
        <f>F266+F271+F276</f>
        <v>#DIV/0!</v>
      </c>
      <c r="G279" s="94" t="e">
        <f t="shared" ref="G279:AC279" si="191">G266+G271+G276</f>
        <v>#DIV/0!</v>
      </c>
      <c r="H279" s="94" t="e">
        <f t="shared" si="191"/>
        <v>#DIV/0!</v>
      </c>
      <c r="I279" s="94" t="e">
        <f t="shared" si="191"/>
        <v>#DIV/0!</v>
      </c>
      <c r="J279" s="94" t="e">
        <f t="shared" si="191"/>
        <v>#DIV/0!</v>
      </c>
      <c r="K279" s="94" t="e">
        <f t="shared" si="191"/>
        <v>#DIV/0!</v>
      </c>
      <c r="L279" s="94" t="e">
        <f t="shared" si="191"/>
        <v>#DIV/0!</v>
      </c>
      <c r="M279" s="94" t="e">
        <f t="shared" si="191"/>
        <v>#DIV/0!</v>
      </c>
      <c r="N279" s="94" t="e">
        <f t="shared" si="191"/>
        <v>#DIV/0!</v>
      </c>
      <c r="O279" s="94" t="e">
        <f t="shared" si="191"/>
        <v>#DIV/0!</v>
      </c>
      <c r="P279" s="94" t="e">
        <f t="shared" si="191"/>
        <v>#DIV/0!</v>
      </c>
      <c r="Q279" s="94" t="e">
        <f t="shared" si="191"/>
        <v>#DIV/0!</v>
      </c>
      <c r="R279" s="94" t="e">
        <f t="shared" si="191"/>
        <v>#DIV/0!</v>
      </c>
      <c r="S279" s="94" t="e">
        <f t="shared" si="191"/>
        <v>#DIV/0!</v>
      </c>
      <c r="T279" s="94" t="e">
        <f t="shared" si="191"/>
        <v>#DIV/0!</v>
      </c>
      <c r="U279" s="94" t="e">
        <f t="shared" si="191"/>
        <v>#DIV/0!</v>
      </c>
      <c r="V279" s="94" t="e">
        <f t="shared" si="191"/>
        <v>#DIV/0!</v>
      </c>
      <c r="W279" s="94" t="e">
        <f t="shared" si="191"/>
        <v>#DIV/0!</v>
      </c>
      <c r="X279" s="94" t="e">
        <f t="shared" si="191"/>
        <v>#DIV/0!</v>
      </c>
      <c r="Y279" s="94" t="e">
        <f t="shared" si="191"/>
        <v>#DIV/0!</v>
      </c>
      <c r="Z279" s="94" t="e">
        <f t="shared" si="191"/>
        <v>#DIV/0!</v>
      </c>
      <c r="AA279" s="94" t="e">
        <f t="shared" si="191"/>
        <v>#DIV/0!</v>
      </c>
      <c r="AB279" s="94" t="e">
        <f t="shared" si="191"/>
        <v>#DIV/0!</v>
      </c>
      <c r="AC279" s="94" t="e">
        <f t="shared" si="191"/>
        <v>#DIV/0!</v>
      </c>
    </row>
    <row r="280" spans="2:29" ht="15.75" thickBot="1" x14ac:dyDescent="0.3">
      <c r="B280" s="303"/>
      <c r="C280" s="48" t="s">
        <v>301</v>
      </c>
      <c r="D280" s="96" t="e">
        <f>D267*D272*D277</f>
        <v>#DIV/0!</v>
      </c>
      <c r="F280" s="96" t="e">
        <f>F267*F272*F277</f>
        <v>#DIV/0!</v>
      </c>
      <c r="G280" s="96" t="e">
        <f t="shared" ref="G280:AC280" si="192">G267*G272*G277</f>
        <v>#DIV/0!</v>
      </c>
      <c r="H280" s="96" t="e">
        <f t="shared" si="192"/>
        <v>#DIV/0!</v>
      </c>
      <c r="I280" s="96" t="e">
        <f t="shared" si="192"/>
        <v>#DIV/0!</v>
      </c>
      <c r="J280" s="96" t="e">
        <f t="shared" si="192"/>
        <v>#DIV/0!</v>
      </c>
      <c r="K280" s="96" t="e">
        <f t="shared" si="192"/>
        <v>#DIV/0!</v>
      </c>
      <c r="L280" s="96" t="e">
        <f t="shared" si="192"/>
        <v>#DIV/0!</v>
      </c>
      <c r="M280" s="96" t="e">
        <f t="shared" si="192"/>
        <v>#DIV/0!</v>
      </c>
      <c r="N280" s="96" t="e">
        <f t="shared" si="192"/>
        <v>#DIV/0!</v>
      </c>
      <c r="O280" s="96" t="e">
        <f t="shared" si="192"/>
        <v>#DIV/0!</v>
      </c>
      <c r="P280" s="96" t="e">
        <f t="shared" si="192"/>
        <v>#DIV/0!</v>
      </c>
      <c r="Q280" s="96" t="e">
        <f t="shared" si="192"/>
        <v>#DIV/0!</v>
      </c>
      <c r="R280" s="96" t="e">
        <f t="shared" si="192"/>
        <v>#DIV/0!</v>
      </c>
      <c r="S280" s="96" t="e">
        <f t="shared" si="192"/>
        <v>#DIV/0!</v>
      </c>
      <c r="T280" s="96" t="e">
        <f t="shared" si="192"/>
        <v>#DIV/0!</v>
      </c>
      <c r="U280" s="96" t="e">
        <f t="shared" si="192"/>
        <v>#DIV/0!</v>
      </c>
      <c r="V280" s="96" t="e">
        <f t="shared" si="192"/>
        <v>#DIV/0!</v>
      </c>
      <c r="W280" s="96" t="e">
        <f t="shared" si="192"/>
        <v>#DIV/0!</v>
      </c>
      <c r="X280" s="96" t="e">
        <f t="shared" si="192"/>
        <v>#DIV/0!</v>
      </c>
      <c r="Y280" s="96" t="e">
        <f t="shared" si="192"/>
        <v>#DIV/0!</v>
      </c>
      <c r="Z280" s="96" t="e">
        <f t="shared" si="192"/>
        <v>#DIV/0!</v>
      </c>
      <c r="AA280" s="96" t="e">
        <f t="shared" si="192"/>
        <v>#DIV/0!</v>
      </c>
      <c r="AB280" s="96" t="e">
        <f t="shared" si="192"/>
        <v>#DIV/0!</v>
      </c>
      <c r="AC280" s="96" t="e">
        <f t="shared" si="192"/>
        <v>#DIV/0!</v>
      </c>
    </row>
    <row r="281" spans="2:29" x14ac:dyDescent="0.25">
      <c r="B281" s="41"/>
      <c r="C281" s="105" t="s">
        <v>318</v>
      </c>
      <c r="D281" s="106"/>
    </row>
    <row r="282" spans="2:29" x14ac:dyDescent="0.25">
      <c r="B282" s="304" t="s">
        <v>320</v>
      </c>
      <c r="C282" s="78" t="s">
        <v>292</v>
      </c>
      <c r="D282" s="93" t="e">
        <f>D196</f>
        <v>#DIV/0!</v>
      </c>
      <c r="E282" t="s">
        <v>274</v>
      </c>
      <c r="F282" s="93" t="e">
        <f>F196</f>
        <v>#DIV/0!</v>
      </c>
      <c r="G282" s="93" t="e">
        <f t="shared" ref="G282:AC282" si="193">G196</f>
        <v>#DIV/0!</v>
      </c>
      <c r="H282" s="93" t="e">
        <f t="shared" si="193"/>
        <v>#DIV/0!</v>
      </c>
      <c r="I282" s="93" t="e">
        <f t="shared" si="193"/>
        <v>#DIV/0!</v>
      </c>
      <c r="J282" s="93" t="e">
        <f t="shared" si="193"/>
        <v>#DIV/0!</v>
      </c>
      <c r="K282" s="93" t="e">
        <f t="shared" si="193"/>
        <v>#DIV/0!</v>
      </c>
      <c r="L282" s="93" t="e">
        <f t="shared" si="193"/>
        <v>#DIV/0!</v>
      </c>
      <c r="M282" s="93" t="e">
        <f t="shared" si="193"/>
        <v>#DIV/0!</v>
      </c>
      <c r="N282" s="93" t="e">
        <f t="shared" si="193"/>
        <v>#DIV/0!</v>
      </c>
      <c r="O282" s="93" t="e">
        <f t="shared" si="193"/>
        <v>#DIV/0!</v>
      </c>
      <c r="P282" s="93" t="e">
        <f t="shared" si="193"/>
        <v>#DIV/0!</v>
      </c>
      <c r="Q282" s="93" t="e">
        <f t="shared" si="193"/>
        <v>#DIV/0!</v>
      </c>
      <c r="R282" s="93" t="e">
        <f t="shared" si="193"/>
        <v>#DIV/0!</v>
      </c>
      <c r="S282" s="93" t="e">
        <f t="shared" si="193"/>
        <v>#DIV/0!</v>
      </c>
      <c r="T282" s="93" t="e">
        <f t="shared" si="193"/>
        <v>#DIV/0!</v>
      </c>
      <c r="U282" s="93" t="e">
        <f t="shared" si="193"/>
        <v>#DIV/0!</v>
      </c>
      <c r="V282" s="93" t="e">
        <f t="shared" si="193"/>
        <v>#DIV/0!</v>
      </c>
      <c r="W282" s="93" t="e">
        <f t="shared" si="193"/>
        <v>#DIV/0!</v>
      </c>
      <c r="X282" s="93" t="e">
        <f t="shared" si="193"/>
        <v>#DIV/0!</v>
      </c>
      <c r="Y282" s="93" t="e">
        <f t="shared" si="193"/>
        <v>#DIV/0!</v>
      </c>
      <c r="Z282" s="93" t="e">
        <f t="shared" si="193"/>
        <v>#DIV/0!</v>
      </c>
      <c r="AA282" s="93" t="e">
        <f t="shared" si="193"/>
        <v>#DIV/0!</v>
      </c>
      <c r="AB282" s="93" t="e">
        <f t="shared" si="193"/>
        <v>#DIV/0!</v>
      </c>
      <c r="AC282" s="93" t="e">
        <f t="shared" si="193"/>
        <v>#DIV/0!</v>
      </c>
    </row>
    <row r="283" spans="2:29" x14ac:dyDescent="0.25">
      <c r="B283" s="305"/>
      <c r="C283" t="s">
        <v>299</v>
      </c>
      <c r="D283" s="93" t="e">
        <f>D205</f>
        <v>#DIV/0!</v>
      </c>
      <c r="E283" t="s">
        <v>274</v>
      </c>
      <c r="F283" s="93" t="e">
        <f>F205</f>
        <v>#DIV/0!</v>
      </c>
      <c r="G283" s="93" t="e">
        <f t="shared" ref="G283:AC283" si="194">G205</f>
        <v>#DIV/0!</v>
      </c>
      <c r="H283" s="93" t="e">
        <f t="shared" si="194"/>
        <v>#DIV/0!</v>
      </c>
      <c r="I283" s="93" t="e">
        <f t="shared" si="194"/>
        <v>#DIV/0!</v>
      </c>
      <c r="J283" s="93" t="e">
        <f t="shared" si="194"/>
        <v>#DIV/0!</v>
      </c>
      <c r="K283" s="93" t="e">
        <f t="shared" si="194"/>
        <v>#DIV/0!</v>
      </c>
      <c r="L283" s="93" t="e">
        <f t="shared" si="194"/>
        <v>#DIV/0!</v>
      </c>
      <c r="M283" s="93" t="e">
        <f t="shared" si="194"/>
        <v>#DIV/0!</v>
      </c>
      <c r="N283" s="93" t="e">
        <f t="shared" si="194"/>
        <v>#DIV/0!</v>
      </c>
      <c r="O283" s="93" t="e">
        <f t="shared" si="194"/>
        <v>#DIV/0!</v>
      </c>
      <c r="P283" s="93" t="e">
        <f t="shared" si="194"/>
        <v>#DIV/0!</v>
      </c>
      <c r="Q283" s="93" t="e">
        <f t="shared" si="194"/>
        <v>#DIV/0!</v>
      </c>
      <c r="R283" s="93" t="e">
        <f t="shared" si="194"/>
        <v>#DIV/0!</v>
      </c>
      <c r="S283" s="93" t="e">
        <f t="shared" si="194"/>
        <v>#DIV/0!</v>
      </c>
      <c r="T283" s="93" t="e">
        <f t="shared" si="194"/>
        <v>#DIV/0!</v>
      </c>
      <c r="U283" s="93" t="e">
        <f t="shared" si="194"/>
        <v>#DIV/0!</v>
      </c>
      <c r="V283" s="93" t="e">
        <f t="shared" si="194"/>
        <v>#DIV/0!</v>
      </c>
      <c r="W283" s="93" t="e">
        <f t="shared" si="194"/>
        <v>#DIV/0!</v>
      </c>
      <c r="X283" s="93" t="e">
        <f t="shared" si="194"/>
        <v>#DIV/0!</v>
      </c>
      <c r="Y283" s="93" t="e">
        <f t="shared" si="194"/>
        <v>#DIV/0!</v>
      </c>
      <c r="Z283" s="93" t="e">
        <f t="shared" si="194"/>
        <v>#DIV/0!</v>
      </c>
      <c r="AA283" s="93" t="e">
        <f t="shared" si="194"/>
        <v>#DIV/0!</v>
      </c>
      <c r="AB283" s="93" t="e">
        <f t="shared" si="194"/>
        <v>#DIV/0!</v>
      </c>
      <c r="AC283" s="93" t="e">
        <f t="shared" si="194"/>
        <v>#DIV/0!</v>
      </c>
    </row>
    <row r="284" spans="2:29" x14ac:dyDescent="0.25">
      <c r="B284" s="305"/>
      <c r="C284" t="s">
        <v>300</v>
      </c>
      <c r="D284" s="93" t="e">
        <f>D206</f>
        <v>#DIV/0!</v>
      </c>
      <c r="E284" t="s">
        <v>274</v>
      </c>
      <c r="F284" s="93" t="e">
        <f>F206</f>
        <v>#DIV/0!</v>
      </c>
      <c r="G284" s="93" t="e">
        <f t="shared" ref="G284:AC284" si="195">G206</f>
        <v>#DIV/0!</v>
      </c>
      <c r="H284" s="93" t="e">
        <f t="shared" si="195"/>
        <v>#DIV/0!</v>
      </c>
      <c r="I284" s="93" t="e">
        <f t="shared" si="195"/>
        <v>#DIV/0!</v>
      </c>
      <c r="J284" s="93" t="e">
        <f t="shared" si="195"/>
        <v>#DIV/0!</v>
      </c>
      <c r="K284" s="93" t="e">
        <f t="shared" si="195"/>
        <v>#DIV/0!</v>
      </c>
      <c r="L284" s="93" t="e">
        <f t="shared" si="195"/>
        <v>#DIV/0!</v>
      </c>
      <c r="M284" s="93" t="e">
        <f t="shared" si="195"/>
        <v>#DIV/0!</v>
      </c>
      <c r="N284" s="93" t="e">
        <f t="shared" si="195"/>
        <v>#DIV/0!</v>
      </c>
      <c r="O284" s="93" t="e">
        <f t="shared" si="195"/>
        <v>#DIV/0!</v>
      </c>
      <c r="P284" s="93" t="e">
        <f t="shared" si="195"/>
        <v>#DIV/0!</v>
      </c>
      <c r="Q284" s="93" t="e">
        <f t="shared" si="195"/>
        <v>#DIV/0!</v>
      </c>
      <c r="R284" s="93" t="e">
        <f t="shared" si="195"/>
        <v>#DIV/0!</v>
      </c>
      <c r="S284" s="93" t="e">
        <f t="shared" si="195"/>
        <v>#DIV/0!</v>
      </c>
      <c r="T284" s="93" t="e">
        <f t="shared" si="195"/>
        <v>#DIV/0!</v>
      </c>
      <c r="U284" s="93" t="e">
        <f t="shared" si="195"/>
        <v>#DIV/0!</v>
      </c>
      <c r="V284" s="93" t="e">
        <f t="shared" si="195"/>
        <v>#DIV/0!</v>
      </c>
      <c r="W284" s="93" t="e">
        <f t="shared" si="195"/>
        <v>#DIV/0!</v>
      </c>
      <c r="X284" s="93" t="e">
        <f t="shared" si="195"/>
        <v>#DIV/0!</v>
      </c>
      <c r="Y284" s="93" t="e">
        <f t="shared" si="195"/>
        <v>#DIV/0!</v>
      </c>
      <c r="Z284" s="93" t="e">
        <f t="shared" si="195"/>
        <v>#DIV/0!</v>
      </c>
      <c r="AA284" s="93" t="e">
        <f t="shared" si="195"/>
        <v>#DIV/0!</v>
      </c>
      <c r="AB284" s="93" t="e">
        <f t="shared" si="195"/>
        <v>#DIV/0!</v>
      </c>
      <c r="AC284" s="93" t="e">
        <f t="shared" si="195"/>
        <v>#DIV/0!</v>
      </c>
    </row>
    <row r="285" spans="2:29" x14ac:dyDescent="0.25">
      <c r="B285" s="305"/>
      <c r="C285" t="s">
        <v>316</v>
      </c>
      <c r="D285" s="94" t="e">
        <f>1-D286</f>
        <v>#DIV/0!</v>
      </c>
      <c r="F285" s="94" t="e">
        <f>1-F286</f>
        <v>#DIV/0!</v>
      </c>
      <c r="G285" s="94" t="e">
        <f t="shared" ref="G285:AC285" si="196">1-G286</f>
        <v>#DIV/0!</v>
      </c>
      <c r="H285" s="94" t="e">
        <f t="shared" si="196"/>
        <v>#DIV/0!</v>
      </c>
      <c r="I285" s="94" t="e">
        <f t="shared" si="196"/>
        <v>#DIV/0!</v>
      </c>
      <c r="J285" s="94" t="e">
        <f t="shared" si="196"/>
        <v>#DIV/0!</v>
      </c>
      <c r="K285" s="94" t="e">
        <f t="shared" si="196"/>
        <v>#DIV/0!</v>
      </c>
      <c r="L285" s="94" t="e">
        <f t="shared" si="196"/>
        <v>#DIV/0!</v>
      </c>
      <c r="M285" s="94" t="e">
        <f t="shared" si="196"/>
        <v>#DIV/0!</v>
      </c>
      <c r="N285" s="94" t="e">
        <f t="shared" si="196"/>
        <v>#DIV/0!</v>
      </c>
      <c r="O285" s="94" t="e">
        <f t="shared" si="196"/>
        <v>#DIV/0!</v>
      </c>
      <c r="P285" s="94" t="e">
        <f t="shared" si="196"/>
        <v>#DIV/0!</v>
      </c>
      <c r="Q285" s="94" t="e">
        <f t="shared" si="196"/>
        <v>#DIV/0!</v>
      </c>
      <c r="R285" s="94" t="e">
        <f t="shared" si="196"/>
        <v>#DIV/0!</v>
      </c>
      <c r="S285" s="94" t="e">
        <f t="shared" si="196"/>
        <v>#DIV/0!</v>
      </c>
      <c r="T285" s="94" t="e">
        <f t="shared" si="196"/>
        <v>#DIV/0!</v>
      </c>
      <c r="U285" s="94" t="e">
        <f t="shared" si="196"/>
        <v>#DIV/0!</v>
      </c>
      <c r="V285" s="94" t="e">
        <f t="shared" si="196"/>
        <v>#DIV/0!</v>
      </c>
      <c r="W285" s="94" t="e">
        <f t="shared" si="196"/>
        <v>#DIV/0!</v>
      </c>
      <c r="X285" s="94" t="e">
        <f t="shared" si="196"/>
        <v>#DIV/0!</v>
      </c>
      <c r="Y285" s="94" t="e">
        <f t="shared" si="196"/>
        <v>#DIV/0!</v>
      </c>
      <c r="Z285" s="94" t="e">
        <f t="shared" si="196"/>
        <v>#DIV/0!</v>
      </c>
      <c r="AA285" s="94" t="e">
        <f t="shared" si="196"/>
        <v>#DIV/0!</v>
      </c>
      <c r="AB285" s="94" t="e">
        <f t="shared" si="196"/>
        <v>#DIV/0!</v>
      </c>
      <c r="AC285" s="94" t="e">
        <f t="shared" si="196"/>
        <v>#DIV/0!</v>
      </c>
    </row>
    <row r="286" spans="2:29" x14ac:dyDescent="0.25">
      <c r="B286" s="306"/>
      <c r="C286" s="33" t="s">
        <v>301</v>
      </c>
      <c r="D286" s="95" t="e">
        <f>D208</f>
        <v>#DIV/0!</v>
      </c>
      <c r="F286" s="95" t="e">
        <f>F208</f>
        <v>#DIV/0!</v>
      </c>
      <c r="G286" s="95" t="e">
        <f t="shared" ref="G286:AC286" si="197">G208</f>
        <v>#DIV/0!</v>
      </c>
      <c r="H286" s="95" t="e">
        <f t="shared" si="197"/>
        <v>#DIV/0!</v>
      </c>
      <c r="I286" s="95" t="e">
        <f t="shared" si="197"/>
        <v>#DIV/0!</v>
      </c>
      <c r="J286" s="95" t="e">
        <f t="shared" si="197"/>
        <v>#DIV/0!</v>
      </c>
      <c r="K286" s="95" t="e">
        <f t="shared" si="197"/>
        <v>#DIV/0!</v>
      </c>
      <c r="L286" s="95" t="e">
        <f t="shared" si="197"/>
        <v>#DIV/0!</v>
      </c>
      <c r="M286" s="95" t="e">
        <f t="shared" si="197"/>
        <v>#DIV/0!</v>
      </c>
      <c r="N286" s="95" t="e">
        <f t="shared" si="197"/>
        <v>#DIV/0!</v>
      </c>
      <c r="O286" s="95" t="e">
        <f t="shared" si="197"/>
        <v>#DIV/0!</v>
      </c>
      <c r="P286" s="95" t="e">
        <f t="shared" si="197"/>
        <v>#DIV/0!</v>
      </c>
      <c r="Q286" s="95" t="e">
        <f t="shared" si="197"/>
        <v>#DIV/0!</v>
      </c>
      <c r="R286" s="95" t="e">
        <f t="shared" si="197"/>
        <v>#DIV/0!</v>
      </c>
      <c r="S286" s="95" t="e">
        <f t="shared" si="197"/>
        <v>#DIV/0!</v>
      </c>
      <c r="T286" s="95" t="e">
        <f t="shared" si="197"/>
        <v>#DIV/0!</v>
      </c>
      <c r="U286" s="95" t="e">
        <f t="shared" si="197"/>
        <v>#DIV/0!</v>
      </c>
      <c r="V286" s="95" t="e">
        <f t="shared" si="197"/>
        <v>#DIV/0!</v>
      </c>
      <c r="W286" s="95" t="e">
        <f t="shared" si="197"/>
        <v>#DIV/0!</v>
      </c>
      <c r="X286" s="95" t="e">
        <f t="shared" si="197"/>
        <v>#DIV/0!</v>
      </c>
      <c r="Y286" s="95" t="e">
        <f t="shared" si="197"/>
        <v>#DIV/0!</v>
      </c>
      <c r="Z286" s="95" t="e">
        <f t="shared" si="197"/>
        <v>#DIV/0!</v>
      </c>
      <c r="AA286" s="95" t="e">
        <f t="shared" si="197"/>
        <v>#DIV/0!</v>
      </c>
      <c r="AB286" s="95" t="e">
        <f t="shared" si="197"/>
        <v>#DIV/0!</v>
      </c>
      <c r="AC286" s="95" t="e">
        <f t="shared" si="197"/>
        <v>#DIV/0!</v>
      </c>
    </row>
    <row r="287" spans="2:29" x14ac:dyDescent="0.25">
      <c r="B287" s="300" t="s">
        <v>330</v>
      </c>
      <c r="C287" s="78" t="s">
        <v>292</v>
      </c>
      <c r="D287" s="93" t="e">
        <f>D213</f>
        <v>#DIV/0!</v>
      </c>
      <c r="E287" t="s">
        <v>274</v>
      </c>
      <c r="F287" s="93" t="e">
        <f>F213</f>
        <v>#DIV/0!</v>
      </c>
      <c r="G287" s="93" t="e">
        <f t="shared" ref="G287:AC287" si="198">G213</f>
        <v>#DIV/0!</v>
      </c>
      <c r="H287" s="93" t="e">
        <f t="shared" si="198"/>
        <v>#DIV/0!</v>
      </c>
      <c r="I287" s="93" t="e">
        <f t="shared" si="198"/>
        <v>#DIV/0!</v>
      </c>
      <c r="J287" s="93" t="e">
        <f t="shared" si="198"/>
        <v>#DIV/0!</v>
      </c>
      <c r="K287" s="93" t="e">
        <f t="shared" si="198"/>
        <v>#DIV/0!</v>
      </c>
      <c r="L287" s="93" t="e">
        <f t="shared" si="198"/>
        <v>#DIV/0!</v>
      </c>
      <c r="M287" s="93" t="e">
        <f t="shared" si="198"/>
        <v>#DIV/0!</v>
      </c>
      <c r="N287" s="93" t="e">
        <f t="shared" si="198"/>
        <v>#DIV/0!</v>
      </c>
      <c r="O287" s="93" t="e">
        <f t="shared" si="198"/>
        <v>#DIV/0!</v>
      </c>
      <c r="P287" s="93" t="e">
        <f t="shared" si="198"/>
        <v>#DIV/0!</v>
      </c>
      <c r="Q287" s="93" t="e">
        <f t="shared" si="198"/>
        <v>#DIV/0!</v>
      </c>
      <c r="R287" s="93" t="e">
        <f t="shared" si="198"/>
        <v>#DIV/0!</v>
      </c>
      <c r="S287" s="93" t="e">
        <f t="shared" si="198"/>
        <v>#DIV/0!</v>
      </c>
      <c r="T287" s="93" t="e">
        <f t="shared" si="198"/>
        <v>#DIV/0!</v>
      </c>
      <c r="U287" s="93" t="e">
        <f t="shared" si="198"/>
        <v>#DIV/0!</v>
      </c>
      <c r="V287" s="93" t="e">
        <f t="shared" si="198"/>
        <v>#DIV/0!</v>
      </c>
      <c r="W287" s="93" t="e">
        <f t="shared" si="198"/>
        <v>#DIV/0!</v>
      </c>
      <c r="X287" s="93" t="e">
        <f t="shared" si="198"/>
        <v>#DIV/0!</v>
      </c>
      <c r="Y287" s="93" t="e">
        <f t="shared" si="198"/>
        <v>#DIV/0!</v>
      </c>
      <c r="Z287" s="93" t="e">
        <f t="shared" si="198"/>
        <v>#DIV/0!</v>
      </c>
      <c r="AA287" s="93" t="e">
        <f t="shared" si="198"/>
        <v>#DIV/0!</v>
      </c>
      <c r="AB287" s="93" t="e">
        <f t="shared" si="198"/>
        <v>#DIV/0!</v>
      </c>
      <c r="AC287" s="93" t="e">
        <f t="shared" si="198"/>
        <v>#DIV/0!</v>
      </c>
    </row>
    <row r="288" spans="2:29" x14ac:dyDescent="0.25">
      <c r="B288" s="301"/>
      <c r="C288" t="s">
        <v>299</v>
      </c>
      <c r="D288" s="93" t="e">
        <f>D218</f>
        <v>#DIV/0!</v>
      </c>
      <c r="E288" t="s">
        <v>274</v>
      </c>
      <c r="F288" s="93" t="e">
        <f>F218</f>
        <v>#DIV/0!</v>
      </c>
      <c r="G288" s="93" t="e">
        <f t="shared" ref="G288:AC288" si="199">G218</f>
        <v>#DIV/0!</v>
      </c>
      <c r="H288" s="93" t="e">
        <f t="shared" si="199"/>
        <v>#DIV/0!</v>
      </c>
      <c r="I288" s="93" t="e">
        <f t="shared" si="199"/>
        <v>#DIV/0!</v>
      </c>
      <c r="J288" s="93" t="e">
        <f t="shared" si="199"/>
        <v>#DIV/0!</v>
      </c>
      <c r="K288" s="93" t="e">
        <f t="shared" si="199"/>
        <v>#DIV/0!</v>
      </c>
      <c r="L288" s="93" t="e">
        <f t="shared" si="199"/>
        <v>#DIV/0!</v>
      </c>
      <c r="M288" s="93" t="e">
        <f t="shared" si="199"/>
        <v>#DIV/0!</v>
      </c>
      <c r="N288" s="93" t="e">
        <f t="shared" si="199"/>
        <v>#DIV/0!</v>
      </c>
      <c r="O288" s="93" t="e">
        <f t="shared" si="199"/>
        <v>#DIV/0!</v>
      </c>
      <c r="P288" s="93" t="e">
        <f t="shared" si="199"/>
        <v>#DIV/0!</v>
      </c>
      <c r="Q288" s="93" t="e">
        <f t="shared" si="199"/>
        <v>#DIV/0!</v>
      </c>
      <c r="R288" s="93" t="e">
        <f t="shared" si="199"/>
        <v>#DIV/0!</v>
      </c>
      <c r="S288" s="93" t="e">
        <f t="shared" si="199"/>
        <v>#DIV/0!</v>
      </c>
      <c r="T288" s="93" t="e">
        <f t="shared" si="199"/>
        <v>#DIV/0!</v>
      </c>
      <c r="U288" s="93" t="e">
        <f t="shared" si="199"/>
        <v>#DIV/0!</v>
      </c>
      <c r="V288" s="93" t="e">
        <f t="shared" si="199"/>
        <v>#DIV/0!</v>
      </c>
      <c r="W288" s="93" t="e">
        <f t="shared" si="199"/>
        <v>#DIV/0!</v>
      </c>
      <c r="X288" s="93" t="e">
        <f t="shared" si="199"/>
        <v>#DIV/0!</v>
      </c>
      <c r="Y288" s="93" t="e">
        <f t="shared" si="199"/>
        <v>#DIV/0!</v>
      </c>
      <c r="Z288" s="93" t="e">
        <f t="shared" si="199"/>
        <v>#DIV/0!</v>
      </c>
      <c r="AA288" s="93" t="e">
        <f t="shared" si="199"/>
        <v>#DIV/0!</v>
      </c>
      <c r="AB288" s="93" t="e">
        <f t="shared" si="199"/>
        <v>#DIV/0!</v>
      </c>
      <c r="AC288" s="93" t="e">
        <f t="shared" si="199"/>
        <v>#DIV/0!</v>
      </c>
    </row>
    <row r="289" spans="2:29" x14ac:dyDescent="0.25">
      <c r="B289" s="301"/>
      <c r="C289" t="s">
        <v>300</v>
      </c>
      <c r="D289" s="93" t="e">
        <f>D219</f>
        <v>#DIV/0!</v>
      </c>
      <c r="E289" t="s">
        <v>274</v>
      </c>
      <c r="F289" s="93" t="e">
        <f>F219</f>
        <v>#DIV/0!</v>
      </c>
      <c r="G289" s="93" t="e">
        <f t="shared" ref="G289:AC289" si="200">G219</f>
        <v>#DIV/0!</v>
      </c>
      <c r="H289" s="93" t="e">
        <f t="shared" si="200"/>
        <v>#DIV/0!</v>
      </c>
      <c r="I289" s="93" t="e">
        <f t="shared" si="200"/>
        <v>#DIV/0!</v>
      </c>
      <c r="J289" s="93" t="e">
        <f t="shared" si="200"/>
        <v>#DIV/0!</v>
      </c>
      <c r="K289" s="93" t="e">
        <f t="shared" si="200"/>
        <v>#DIV/0!</v>
      </c>
      <c r="L289" s="93" t="e">
        <f t="shared" si="200"/>
        <v>#DIV/0!</v>
      </c>
      <c r="M289" s="93" t="e">
        <f t="shared" si="200"/>
        <v>#DIV/0!</v>
      </c>
      <c r="N289" s="93" t="e">
        <f t="shared" si="200"/>
        <v>#DIV/0!</v>
      </c>
      <c r="O289" s="93" t="e">
        <f t="shared" si="200"/>
        <v>#DIV/0!</v>
      </c>
      <c r="P289" s="93" t="e">
        <f t="shared" si="200"/>
        <v>#DIV/0!</v>
      </c>
      <c r="Q289" s="93" t="e">
        <f t="shared" si="200"/>
        <v>#DIV/0!</v>
      </c>
      <c r="R289" s="93" t="e">
        <f t="shared" si="200"/>
        <v>#DIV/0!</v>
      </c>
      <c r="S289" s="93" t="e">
        <f t="shared" si="200"/>
        <v>#DIV/0!</v>
      </c>
      <c r="T289" s="93" t="e">
        <f t="shared" si="200"/>
        <v>#DIV/0!</v>
      </c>
      <c r="U289" s="93" t="e">
        <f t="shared" si="200"/>
        <v>#DIV/0!</v>
      </c>
      <c r="V289" s="93" t="e">
        <f t="shared" si="200"/>
        <v>#DIV/0!</v>
      </c>
      <c r="W289" s="93" t="e">
        <f t="shared" si="200"/>
        <v>#DIV/0!</v>
      </c>
      <c r="X289" s="93" t="e">
        <f t="shared" si="200"/>
        <v>#DIV/0!</v>
      </c>
      <c r="Y289" s="93" t="e">
        <f t="shared" si="200"/>
        <v>#DIV/0!</v>
      </c>
      <c r="Z289" s="93" t="e">
        <f t="shared" si="200"/>
        <v>#DIV/0!</v>
      </c>
      <c r="AA289" s="93" t="e">
        <f t="shared" si="200"/>
        <v>#DIV/0!</v>
      </c>
      <c r="AB289" s="93" t="e">
        <f t="shared" si="200"/>
        <v>#DIV/0!</v>
      </c>
      <c r="AC289" s="93" t="e">
        <f t="shared" si="200"/>
        <v>#DIV/0!</v>
      </c>
    </row>
    <row r="290" spans="2:29" x14ac:dyDescent="0.25">
      <c r="B290" s="301"/>
      <c r="C290" t="s">
        <v>316</v>
      </c>
      <c r="D290" s="94" t="e">
        <f>1-D291</f>
        <v>#DIV/0!</v>
      </c>
      <c r="F290" s="94" t="e">
        <f>1-F291</f>
        <v>#DIV/0!</v>
      </c>
      <c r="G290" s="94" t="e">
        <f t="shared" ref="G290:AC290" si="201">1-G291</f>
        <v>#DIV/0!</v>
      </c>
      <c r="H290" s="94" t="e">
        <f t="shared" si="201"/>
        <v>#DIV/0!</v>
      </c>
      <c r="I290" s="94" t="e">
        <f t="shared" si="201"/>
        <v>#DIV/0!</v>
      </c>
      <c r="J290" s="94" t="e">
        <f t="shared" si="201"/>
        <v>#DIV/0!</v>
      </c>
      <c r="K290" s="94" t="e">
        <f t="shared" si="201"/>
        <v>#DIV/0!</v>
      </c>
      <c r="L290" s="94" t="e">
        <f t="shared" si="201"/>
        <v>#DIV/0!</v>
      </c>
      <c r="M290" s="94" t="e">
        <f t="shared" si="201"/>
        <v>#DIV/0!</v>
      </c>
      <c r="N290" s="94" t="e">
        <f t="shared" si="201"/>
        <v>#DIV/0!</v>
      </c>
      <c r="O290" s="94" t="e">
        <f t="shared" si="201"/>
        <v>#DIV/0!</v>
      </c>
      <c r="P290" s="94" t="e">
        <f t="shared" si="201"/>
        <v>#DIV/0!</v>
      </c>
      <c r="Q290" s="94" t="e">
        <f t="shared" si="201"/>
        <v>#DIV/0!</v>
      </c>
      <c r="R290" s="94" t="e">
        <f t="shared" si="201"/>
        <v>#DIV/0!</v>
      </c>
      <c r="S290" s="94" t="e">
        <f t="shared" si="201"/>
        <v>#DIV/0!</v>
      </c>
      <c r="T290" s="94" t="e">
        <f t="shared" si="201"/>
        <v>#DIV/0!</v>
      </c>
      <c r="U290" s="94" t="e">
        <f t="shared" si="201"/>
        <v>#DIV/0!</v>
      </c>
      <c r="V290" s="94" t="e">
        <f t="shared" si="201"/>
        <v>#DIV/0!</v>
      </c>
      <c r="W290" s="94" t="e">
        <f t="shared" si="201"/>
        <v>#DIV/0!</v>
      </c>
      <c r="X290" s="94" t="e">
        <f t="shared" si="201"/>
        <v>#DIV/0!</v>
      </c>
      <c r="Y290" s="94" t="e">
        <f t="shared" si="201"/>
        <v>#DIV/0!</v>
      </c>
      <c r="Z290" s="94" t="e">
        <f t="shared" si="201"/>
        <v>#DIV/0!</v>
      </c>
      <c r="AA290" s="94" t="e">
        <f t="shared" si="201"/>
        <v>#DIV/0!</v>
      </c>
      <c r="AB290" s="94" t="e">
        <f t="shared" si="201"/>
        <v>#DIV/0!</v>
      </c>
      <c r="AC290" s="94" t="e">
        <f t="shared" si="201"/>
        <v>#DIV/0!</v>
      </c>
    </row>
    <row r="291" spans="2:29" x14ac:dyDescent="0.25">
      <c r="B291" s="302"/>
      <c r="C291" s="33" t="s">
        <v>301</v>
      </c>
      <c r="D291" s="95" t="e">
        <f>D221</f>
        <v>#DIV/0!</v>
      </c>
      <c r="F291" s="95" t="e">
        <f>F221</f>
        <v>#DIV/0!</v>
      </c>
      <c r="G291" s="95" t="e">
        <f t="shared" ref="G291:AC291" si="202">G221</f>
        <v>#DIV/0!</v>
      </c>
      <c r="H291" s="95" t="e">
        <f t="shared" si="202"/>
        <v>#DIV/0!</v>
      </c>
      <c r="I291" s="95" t="e">
        <f t="shared" si="202"/>
        <v>#DIV/0!</v>
      </c>
      <c r="J291" s="95" t="e">
        <f t="shared" si="202"/>
        <v>#DIV/0!</v>
      </c>
      <c r="K291" s="95" t="e">
        <f t="shared" si="202"/>
        <v>#DIV/0!</v>
      </c>
      <c r="L291" s="95" t="e">
        <f t="shared" si="202"/>
        <v>#DIV/0!</v>
      </c>
      <c r="M291" s="95" t="e">
        <f t="shared" si="202"/>
        <v>#DIV/0!</v>
      </c>
      <c r="N291" s="95" t="e">
        <f t="shared" si="202"/>
        <v>#DIV/0!</v>
      </c>
      <c r="O291" s="95" t="e">
        <f t="shared" si="202"/>
        <v>#DIV/0!</v>
      </c>
      <c r="P291" s="95" t="e">
        <f t="shared" si="202"/>
        <v>#DIV/0!</v>
      </c>
      <c r="Q291" s="95" t="e">
        <f t="shared" si="202"/>
        <v>#DIV/0!</v>
      </c>
      <c r="R291" s="95" t="e">
        <f t="shared" si="202"/>
        <v>#DIV/0!</v>
      </c>
      <c r="S291" s="95" t="e">
        <f t="shared" si="202"/>
        <v>#DIV/0!</v>
      </c>
      <c r="T291" s="95" t="e">
        <f t="shared" si="202"/>
        <v>#DIV/0!</v>
      </c>
      <c r="U291" s="95" t="e">
        <f t="shared" si="202"/>
        <v>#DIV/0!</v>
      </c>
      <c r="V291" s="95" t="e">
        <f t="shared" si="202"/>
        <v>#DIV/0!</v>
      </c>
      <c r="W291" s="95" t="e">
        <f t="shared" si="202"/>
        <v>#DIV/0!</v>
      </c>
      <c r="X291" s="95" t="e">
        <f t="shared" si="202"/>
        <v>#DIV/0!</v>
      </c>
      <c r="Y291" s="95" t="e">
        <f t="shared" si="202"/>
        <v>#DIV/0!</v>
      </c>
      <c r="Z291" s="95" t="e">
        <f t="shared" si="202"/>
        <v>#DIV/0!</v>
      </c>
      <c r="AA291" s="95" t="e">
        <f t="shared" si="202"/>
        <v>#DIV/0!</v>
      </c>
      <c r="AB291" s="95" t="e">
        <f t="shared" si="202"/>
        <v>#DIV/0!</v>
      </c>
      <c r="AC291" s="95" t="e">
        <f t="shared" si="202"/>
        <v>#DIV/0!</v>
      </c>
    </row>
    <row r="292" spans="2:29" x14ac:dyDescent="0.25">
      <c r="B292" s="300" t="s">
        <v>335</v>
      </c>
      <c r="C292" s="78" t="s">
        <v>292</v>
      </c>
      <c r="D292" s="93">
        <f>D228</f>
        <v>0</v>
      </c>
      <c r="E292" t="s">
        <v>274</v>
      </c>
      <c r="F292" s="93">
        <f>F228</f>
        <v>0</v>
      </c>
      <c r="G292" s="93">
        <f t="shared" ref="G292:AC292" si="203">G228</f>
        <v>0</v>
      </c>
      <c r="H292" s="93">
        <f t="shared" si="203"/>
        <v>0</v>
      </c>
      <c r="I292" s="93">
        <f t="shared" si="203"/>
        <v>0</v>
      </c>
      <c r="J292" s="93">
        <f t="shared" si="203"/>
        <v>0</v>
      </c>
      <c r="K292" s="93">
        <f t="shared" si="203"/>
        <v>0</v>
      </c>
      <c r="L292" s="93">
        <f t="shared" si="203"/>
        <v>0</v>
      </c>
      <c r="M292" s="93">
        <f t="shared" si="203"/>
        <v>0</v>
      </c>
      <c r="N292" s="93">
        <f t="shared" si="203"/>
        <v>0</v>
      </c>
      <c r="O292" s="93">
        <f t="shared" si="203"/>
        <v>0</v>
      </c>
      <c r="P292" s="93">
        <f t="shared" si="203"/>
        <v>0</v>
      </c>
      <c r="Q292" s="93">
        <f t="shared" si="203"/>
        <v>0</v>
      </c>
      <c r="R292" s="93">
        <f t="shared" si="203"/>
        <v>0</v>
      </c>
      <c r="S292" s="93">
        <f t="shared" si="203"/>
        <v>0</v>
      </c>
      <c r="T292" s="93">
        <f t="shared" si="203"/>
        <v>0</v>
      </c>
      <c r="U292" s="93">
        <f t="shared" si="203"/>
        <v>0</v>
      </c>
      <c r="V292" s="93">
        <f t="shared" si="203"/>
        <v>0</v>
      </c>
      <c r="W292" s="93">
        <f t="shared" si="203"/>
        <v>0</v>
      </c>
      <c r="X292" s="93">
        <f t="shared" si="203"/>
        <v>0</v>
      </c>
      <c r="Y292" s="93">
        <f t="shared" si="203"/>
        <v>0</v>
      </c>
      <c r="Z292" s="93">
        <f t="shared" si="203"/>
        <v>0</v>
      </c>
      <c r="AA292" s="93">
        <f t="shared" si="203"/>
        <v>0</v>
      </c>
      <c r="AB292" s="93">
        <f t="shared" si="203"/>
        <v>0</v>
      </c>
      <c r="AC292" s="93">
        <f t="shared" si="203"/>
        <v>0</v>
      </c>
    </row>
    <row r="293" spans="2:29" x14ac:dyDescent="0.25">
      <c r="B293" s="301"/>
      <c r="C293" t="s">
        <v>299</v>
      </c>
      <c r="D293" s="93">
        <f>D237</f>
        <v>0</v>
      </c>
      <c r="E293" t="s">
        <v>274</v>
      </c>
      <c r="F293" s="93">
        <f>F237</f>
        <v>0</v>
      </c>
      <c r="G293" s="93">
        <f t="shared" ref="G293:AC293" si="204">G237</f>
        <v>0</v>
      </c>
      <c r="H293" s="93">
        <f t="shared" si="204"/>
        <v>0</v>
      </c>
      <c r="I293" s="93">
        <f t="shared" si="204"/>
        <v>0</v>
      </c>
      <c r="J293" s="93">
        <f t="shared" si="204"/>
        <v>0</v>
      </c>
      <c r="K293" s="93">
        <f t="shared" si="204"/>
        <v>0</v>
      </c>
      <c r="L293" s="93">
        <f t="shared" si="204"/>
        <v>0</v>
      </c>
      <c r="M293" s="93">
        <f t="shared" si="204"/>
        <v>0</v>
      </c>
      <c r="N293" s="93">
        <f t="shared" si="204"/>
        <v>0</v>
      </c>
      <c r="O293" s="93">
        <f t="shared" si="204"/>
        <v>0</v>
      </c>
      <c r="P293" s="93">
        <f t="shared" si="204"/>
        <v>0</v>
      </c>
      <c r="Q293" s="93">
        <f t="shared" si="204"/>
        <v>0</v>
      </c>
      <c r="R293" s="93">
        <f t="shared" si="204"/>
        <v>0</v>
      </c>
      <c r="S293" s="93">
        <f t="shared" si="204"/>
        <v>0</v>
      </c>
      <c r="T293" s="93">
        <f t="shared" si="204"/>
        <v>0</v>
      </c>
      <c r="U293" s="93">
        <f t="shared" si="204"/>
        <v>0</v>
      </c>
      <c r="V293" s="93">
        <f t="shared" si="204"/>
        <v>0</v>
      </c>
      <c r="W293" s="93">
        <f t="shared" si="204"/>
        <v>0</v>
      </c>
      <c r="X293" s="93">
        <f t="shared" si="204"/>
        <v>0</v>
      </c>
      <c r="Y293" s="93">
        <f t="shared" si="204"/>
        <v>0</v>
      </c>
      <c r="Z293" s="93">
        <f t="shared" si="204"/>
        <v>0</v>
      </c>
      <c r="AA293" s="93">
        <f t="shared" si="204"/>
        <v>0</v>
      </c>
      <c r="AB293" s="93">
        <f t="shared" si="204"/>
        <v>0</v>
      </c>
      <c r="AC293" s="93">
        <f t="shared" si="204"/>
        <v>0</v>
      </c>
    </row>
    <row r="294" spans="2:29" x14ac:dyDescent="0.25">
      <c r="B294" s="301"/>
      <c r="C294" t="s">
        <v>300</v>
      </c>
      <c r="D294" s="93">
        <f>D238</f>
        <v>0</v>
      </c>
      <c r="E294" t="s">
        <v>274</v>
      </c>
      <c r="F294" s="93">
        <f>F238</f>
        <v>0</v>
      </c>
      <c r="G294" s="93">
        <f t="shared" ref="G294:AC294" si="205">G238</f>
        <v>0</v>
      </c>
      <c r="H294" s="93">
        <f t="shared" si="205"/>
        <v>0</v>
      </c>
      <c r="I294" s="93">
        <f t="shared" si="205"/>
        <v>0</v>
      </c>
      <c r="J294" s="93">
        <f t="shared" si="205"/>
        <v>0</v>
      </c>
      <c r="K294" s="93">
        <f t="shared" si="205"/>
        <v>0</v>
      </c>
      <c r="L294" s="93">
        <f t="shared" si="205"/>
        <v>0</v>
      </c>
      <c r="M294" s="93">
        <f t="shared" si="205"/>
        <v>0</v>
      </c>
      <c r="N294" s="93">
        <f t="shared" si="205"/>
        <v>0</v>
      </c>
      <c r="O294" s="93">
        <f t="shared" si="205"/>
        <v>0</v>
      </c>
      <c r="P294" s="93">
        <f t="shared" si="205"/>
        <v>0</v>
      </c>
      <c r="Q294" s="93">
        <f t="shared" si="205"/>
        <v>0</v>
      </c>
      <c r="R294" s="93">
        <f t="shared" si="205"/>
        <v>0</v>
      </c>
      <c r="S294" s="93">
        <f t="shared" si="205"/>
        <v>0</v>
      </c>
      <c r="T294" s="93">
        <f t="shared" si="205"/>
        <v>0</v>
      </c>
      <c r="U294" s="93">
        <f t="shared" si="205"/>
        <v>0</v>
      </c>
      <c r="V294" s="93">
        <f t="shared" si="205"/>
        <v>0</v>
      </c>
      <c r="W294" s="93">
        <f t="shared" si="205"/>
        <v>0</v>
      </c>
      <c r="X294" s="93">
        <f t="shared" si="205"/>
        <v>0</v>
      </c>
      <c r="Y294" s="93">
        <f t="shared" si="205"/>
        <v>0</v>
      </c>
      <c r="Z294" s="93">
        <f t="shared" si="205"/>
        <v>0</v>
      </c>
      <c r="AA294" s="93">
        <f t="shared" si="205"/>
        <v>0</v>
      </c>
      <c r="AB294" s="93">
        <f t="shared" si="205"/>
        <v>0</v>
      </c>
      <c r="AC294" s="93">
        <f t="shared" si="205"/>
        <v>0</v>
      </c>
    </row>
    <row r="295" spans="2:29" x14ac:dyDescent="0.25">
      <c r="B295" s="301"/>
      <c r="C295" t="s">
        <v>316</v>
      </c>
      <c r="D295" s="94" t="e">
        <f>1-D296</f>
        <v>#DIV/0!</v>
      </c>
      <c r="F295" s="94" t="e">
        <f>1-F296</f>
        <v>#DIV/0!</v>
      </c>
      <c r="G295" s="94" t="e">
        <f t="shared" ref="G295:AC295" si="206">1-G296</f>
        <v>#DIV/0!</v>
      </c>
      <c r="H295" s="94" t="e">
        <f t="shared" si="206"/>
        <v>#DIV/0!</v>
      </c>
      <c r="I295" s="94" t="e">
        <f t="shared" si="206"/>
        <v>#DIV/0!</v>
      </c>
      <c r="J295" s="94" t="e">
        <f t="shared" si="206"/>
        <v>#DIV/0!</v>
      </c>
      <c r="K295" s="94" t="e">
        <f t="shared" si="206"/>
        <v>#DIV/0!</v>
      </c>
      <c r="L295" s="94" t="e">
        <f t="shared" si="206"/>
        <v>#DIV/0!</v>
      </c>
      <c r="M295" s="94" t="e">
        <f t="shared" si="206"/>
        <v>#DIV/0!</v>
      </c>
      <c r="N295" s="94" t="e">
        <f t="shared" si="206"/>
        <v>#DIV/0!</v>
      </c>
      <c r="O295" s="94" t="e">
        <f t="shared" si="206"/>
        <v>#DIV/0!</v>
      </c>
      <c r="P295" s="94" t="e">
        <f t="shared" si="206"/>
        <v>#DIV/0!</v>
      </c>
      <c r="Q295" s="94" t="e">
        <f t="shared" si="206"/>
        <v>#DIV/0!</v>
      </c>
      <c r="R295" s="94" t="e">
        <f t="shared" si="206"/>
        <v>#DIV/0!</v>
      </c>
      <c r="S295" s="94" t="e">
        <f t="shared" si="206"/>
        <v>#DIV/0!</v>
      </c>
      <c r="T295" s="94" t="e">
        <f t="shared" si="206"/>
        <v>#DIV/0!</v>
      </c>
      <c r="U295" s="94" t="e">
        <f t="shared" si="206"/>
        <v>#DIV/0!</v>
      </c>
      <c r="V295" s="94" t="e">
        <f t="shared" si="206"/>
        <v>#DIV/0!</v>
      </c>
      <c r="W295" s="94" t="e">
        <f t="shared" si="206"/>
        <v>#DIV/0!</v>
      </c>
      <c r="X295" s="94" t="e">
        <f t="shared" si="206"/>
        <v>#DIV/0!</v>
      </c>
      <c r="Y295" s="94" t="e">
        <f t="shared" si="206"/>
        <v>#DIV/0!</v>
      </c>
      <c r="Z295" s="94" t="e">
        <f t="shared" si="206"/>
        <v>#DIV/0!</v>
      </c>
      <c r="AA295" s="94" t="e">
        <f t="shared" si="206"/>
        <v>#DIV/0!</v>
      </c>
      <c r="AB295" s="94" t="e">
        <f t="shared" si="206"/>
        <v>#DIV/0!</v>
      </c>
      <c r="AC295" s="94" t="e">
        <f t="shared" si="206"/>
        <v>#DIV/0!</v>
      </c>
    </row>
    <row r="296" spans="2:29" x14ac:dyDescent="0.25">
      <c r="B296" s="302"/>
      <c r="C296" s="33" t="s">
        <v>301</v>
      </c>
      <c r="D296" s="95" t="e">
        <f>D240</f>
        <v>#DIV/0!</v>
      </c>
      <c r="F296" s="95" t="e">
        <f>F240</f>
        <v>#DIV/0!</v>
      </c>
      <c r="G296" s="95" t="e">
        <f t="shared" ref="G296:AC296" si="207">G240</f>
        <v>#DIV/0!</v>
      </c>
      <c r="H296" s="95" t="e">
        <f t="shared" si="207"/>
        <v>#DIV/0!</v>
      </c>
      <c r="I296" s="95" t="e">
        <f t="shared" si="207"/>
        <v>#DIV/0!</v>
      </c>
      <c r="J296" s="95" t="e">
        <f t="shared" si="207"/>
        <v>#DIV/0!</v>
      </c>
      <c r="K296" s="95" t="e">
        <f t="shared" si="207"/>
        <v>#DIV/0!</v>
      </c>
      <c r="L296" s="95" t="e">
        <f t="shared" si="207"/>
        <v>#DIV/0!</v>
      </c>
      <c r="M296" s="95" t="e">
        <f t="shared" si="207"/>
        <v>#DIV/0!</v>
      </c>
      <c r="N296" s="95" t="e">
        <f t="shared" si="207"/>
        <v>#DIV/0!</v>
      </c>
      <c r="O296" s="95" t="e">
        <f t="shared" si="207"/>
        <v>#DIV/0!</v>
      </c>
      <c r="P296" s="95" t="e">
        <f t="shared" si="207"/>
        <v>#DIV/0!</v>
      </c>
      <c r="Q296" s="95" t="e">
        <f t="shared" si="207"/>
        <v>#DIV/0!</v>
      </c>
      <c r="R296" s="95" t="e">
        <f t="shared" si="207"/>
        <v>#DIV/0!</v>
      </c>
      <c r="S296" s="95" t="e">
        <f t="shared" si="207"/>
        <v>#DIV/0!</v>
      </c>
      <c r="T296" s="95" t="e">
        <f t="shared" si="207"/>
        <v>#DIV/0!</v>
      </c>
      <c r="U296" s="95" t="e">
        <f t="shared" si="207"/>
        <v>#DIV/0!</v>
      </c>
      <c r="V296" s="95" t="e">
        <f t="shared" si="207"/>
        <v>#DIV/0!</v>
      </c>
      <c r="W296" s="95" t="e">
        <f t="shared" si="207"/>
        <v>#DIV/0!</v>
      </c>
      <c r="X296" s="95" t="e">
        <f t="shared" si="207"/>
        <v>#DIV/0!</v>
      </c>
      <c r="Y296" s="95" t="e">
        <f t="shared" si="207"/>
        <v>#DIV/0!</v>
      </c>
      <c r="Z296" s="95" t="e">
        <f t="shared" si="207"/>
        <v>#DIV/0!</v>
      </c>
      <c r="AA296" s="95" t="e">
        <f t="shared" si="207"/>
        <v>#DIV/0!</v>
      </c>
      <c r="AB296" s="95" t="e">
        <f t="shared" si="207"/>
        <v>#DIV/0!</v>
      </c>
      <c r="AC296" s="95" t="e">
        <f t="shared" si="207"/>
        <v>#DIV/0!</v>
      </c>
    </row>
    <row r="297" spans="2:29" x14ac:dyDescent="0.25">
      <c r="B297" s="301" t="s">
        <v>342</v>
      </c>
      <c r="C297" t="s">
        <v>300</v>
      </c>
      <c r="D297" s="93" t="e">
        <f>D284+D289+D294</f>
        <v>#DIV/0!</v>
      </c>
      <c r="E297" t="s">
        <v>274</v>
      </c>
      <c r="F297" s="93" t="e">
        <f>F284+F289+F294</f>
        <v>#DIV/0!</v>
      </c>
      <c r="G297" s="93" t="e">
        <f t="shared" ref="G297:AC297" si="208">G284+G289+G294</f>
        <v>#DIV/0!</v>
      </c>
      <c r="H297" s="93" t="e">
        <f t="shared" si="208"/>
        <v>#DIV/0!</v>
      </c>
      <c r="I297" s="93" t="e">
        <f t="shared" si="208"/>
        <v>#DIV/0!</v>
      </c>
      <c r="J297" s="93" t="e">
        <f t="shared" si="208"/>
        <v>#DIV/0!</v>
      </c>
      <c r="K297" s="93" t="e">
        <f t="shared" si="208"/>
        <v>#DIV/0!</v>
      </c>
      <c r="L297" s="93" t="e">
        <f t="shared" si="208"/>
        <v>#DIV/0!</v>
      </c>
      <c r="M297" s="93" t="e">
        <f t="shared" si="208"/>
        <v>#DIV/0!</v>
      </c>
      <c r="N297" s="93" t="e">
        <f t="shared" si="208"/>
        <v>#DIV/0!</v>
      </c>
      <c r="O297" s="93" t="e">
        <f t="shared" si="208"/>
        <v>#DIV/0!</v>
      </c>
      <c r="P297" s="93" t="e">
        <f t="shared" si="208"/>
        <v>#DIV/0!</v>
      </c>
      <c r="Q297" s="93" t="e">
        <f t="shared" si="208"/>
        <v>#DIV/0!</v>
      </c>
      <c r="R297" s="93" t="e">
        <f t="shared" si="208"/>
        <v>#DIV/0!</v>
      </c>
      <c r="S297" s="93" t="e">
        <f t="shared" si="208"/>
        <v>#DIV/0!</v>
      </c>
      <c r="T297" s="93" t="e">
        <f t="shared" si="208"/>
        <v>#DIV/0!</v>
      </c>
      <c r="U297" s="93" t="e">
        <f t="shared" si="208"/>
        <v>#DIV/0!</v>
      </c>
      <c r="V297" s="93" t="e">
        <f t="shared" si="208"/>
        <v>#DIV/0!</v>
      </c>
      <c r="W297" s="93" t="e">
        <f t="shared" si="208"/>
        <v>#DIV/0!</v>
      </c>
      <c r="X297" s="93" t="e">
        <f t="shared" si="208"/>
        <v>#DIV/0!</v>
      </c>
      <c r="Y297" s="93" t="e">
        <f t="shared" si="208"/>
        <v>#DIV/0!</v>
      </c>
      <c r="Z297" s="93" t="e">
        <f t="shared" si="208"/>
        <v>#DIV/0!</v>
      </c>
      <c r="AA297" s="93" t="e">
        <f t="shared" si="208"/>
        <v>#DIV/0!</v>
      </c>
      <c r="AB297" s="93" t="e">
        <f t="shared" si="208"/>
        <v>#DIV/0!</v>
      </c>
      <c r="AC297" s="93" t="e">
        <f t="shared" si="208"/>
        <v>#DIV/0!</v>
      </c>
    </row>
    <row r="298" spans="2:29" x14ac:dyDescent="0.25">
      <c r="B298" s="301"/>
      <c r="C298" t="s">
        <v>316</v>
      </c>
      <c r="D298" s="94" t="e">
        <f>1-D299</f>
        <v>#DIV/0!</v>
      </c>
      <c r="F298" s="94" t="e">
        <f>1-F299</f>
        <v>#DIV/0!</v>
      </c>
      <c r="G298" s="94" t="e">
        <f t="shared" ref="G298:AC298" si="209">1-G299</f>
        <v>#DIV/0!</v>
      </c>
      <c r="H298" s="94" t="e">
        <f t="shared" si="209"/>
        <v>#DIV/0!</v>
      </c>
      <c r="I298" s="94" t="e">
        <f t="shared" si="209"/>
        <v>#DIV/0!</v>
      </c>
      <c r="J298" s="94" t="e">
        <f t="shared" si="209"/>
        <v>#DIV/0!</v>
      </c>
      <c r="K298" s="94" t="e">
        <f t="shared" si="209"/>
        <v>#DIV/0!</v>
      </c>
      <c r="L298" s="94" t="e">
        <f t="shared" si="209"/>
        <v>#DIV/0!</v>
      </c>
      <c r="M298" s="94" t="e">
        <f t="shared" si="209"/>
        <v>#DIV/0!</v>
      </c>
      <c r="N298" s="94" t="e">
        <f t="shared" si="209"/>
        <v>#DIV/0!</v>
      </c>
      <c r="O298" s="94" t="e">
        <f t="shared" si="209"/>
        <v>#DIV/0!</v>
      </c>
      <c r="P298" s="94" t="e">
        <f t="shared" si="209"/>
        <v>#DIV/0!</v>
      </c>
      <c r="Q298" s="94" t="e">
        <f t="shared" si="209"/>
        <v>#DIV/0!</v>
      </c>
      <c r="R298" s="94" t="e">
        <f t="shared" si="209"/>
        <v>#DIV/0!</v>
      </c>
      <c r="S298" s="94" t="e">
        <f t="shared" si="209"/>
        <v>#DIV/0!</v>
      </c>
      <c r="T298" s="94" t="e">
        <f t="shared" si="209"/>
        <v>#DIV/0!</v>
      </c>
      <c r="U298" s="94" t="e">
        <f t="shared" si="209"/>
        <v>#DIV/0!</v>
      </c>
      <c r="V298" s="94" t="e">
        <f t="shared" si="209"/>
        <v>#DIV/0!</v>
      </c>
      <c r="W298" s="94" t="e">
        <f t="shared" si="209"/>
        <v>#DIV/0!</v>
      </c>
      <c r="X298" s="94" t="e">
        <f t="shared" si="209"/>
        <v>#DIV/0!</v>
      </c>
      <c r="Y298" s="94" t="e">
        <f t="shared" si="209"/>
        <v>#DIV/0!</v>
      </c>
      <c r="Z298" s="94" t="e">
        <f t="shared" si="209"/>
        <v>#DIV/0!</v>
      </c>
      <c r="AA298" s="94" t="e">
        <f t="shared" si="209"/>
        <v>#DIV/0!</v>
      </c>
      <c r="AB298" s="94" t="e">
        <f t="shared" si="209"/>
        <v>#DIV/0!</v>
      </c>
      <c r="AC298" s="94" t="e">
        <f t="shared" si="209"/>
        <v>#DIV/0!</v>
      </c>
    </row>
    <row r="299" spans="2:29" ht="15.75" thickBot="1" x14ac:dyDescent="0.3">
      <c r="B299" s="303"/>
      <c r="C299" s="48" t="s">
        <v>301</v>
      </c>
      <c r="D299" s="96" t="e">
        <f>D286*D291*D296</f>
        <v>#DIV/0!</v>
      </c>
      <c r="F299" s="96" t="e">
        <f>F286*F291*F296</f>
        <v>#DIV/0!</v>
      </c>
      <c r="G299" s="96" t="e">
        <f t="shared" ref="G299:AC299" si="210">G286*G291*G296</f>
        <v>#DIV/0!</v>
      </c>
      <c r="H299" s="96" t="e">
        <f t="shared" si="210"/>
        <v>#DIV/0!</v>
      </c>
      <c r="I299" s="96" t="e">
        <f t="shared" si="210"/>
        <v>#DIV/0!</v>
      </c>
      <c r="J299" s="96" t="e">
        <f t="shared" si="210"/>
        <v>#DIV/0!</v>
      </c>
      <c r="K299" s="96" t="e">
        <f t="shared" si="210"/>
        <v>#DIV/0!</v>
      </c>
      <c r="L299" s="96" t="e">
        <f t="shared" si="210"/>
        <v>#DIV/0!</v>
      </c>
      <c r="M299" s="96" t="e">
        <f t="shared" si="210"/>
        <v>#DIV/0!</v>
      </c>
      <c r="N299" s="96" t="e">
        <f t="shared" si="210"/>
        <v>#DIV/0!</v>
      </c>
      <c r="O299" s="96" t="e">
        <f t="shared" si="210"/>
        <v>#DIV/0!</v>
      </c>
      <c r="P299" s="96" t="e">
        <f t="shared" si="210"/>
        <v>#DIV/0!</v>
      </c>
      <c r="Q299" s="96" t="e">
        <f t="shared" si="210"/>
        <v>#DIV/0!</v>
      </c>
      <c r="R299" s="96" t="e">
        <f t="shared" si="210"/>
        <v>#DIV/0!</v>
      </c>
      <c r="S299" s="96" t="e">
        <f t="shared" si="210"/>
        <v>#DIV/0!</v>
      </c>
      <c r="T299" s="96" t="e">
        <f t="shared" si="210"/>
        <v>#DIV/0!</v>
      </c>
      <c r="U299" s="96" t="e">
        <f t="shared" si="210"/>
        <v>#DIV/0!</v>
      </c>
      <c r="V299" s="96" t="e">
        <f t="shared" si="210"/>
        <v>#DIV/0!</v>
      </c>
      <c r="W299" s="96" t="e">
        <f t="shared" si="210"/>
        <v>#DIV/0!</v>
      </c>
      <c r="X299" s="96" t="e">
        <f t="shared" si="210"/>
        <v>#DIV/0!</v>
      </c>
      <c r="Y299" s="96" t="e">
        <f t="shared" si="210"/>
        <v>#DIV/0!</v>
      </c>
      <c r="Z299" s="96" t="e">
        <f t="shared" si="210"/>
        <v>#DIV/0!</v>
      </c>
      <c r="AA299" s="96" t="e">
        <f t="shared" si="210"/>
        <v>#DIV/0!</v>
      </c>
      <c r="AB299" s="96" t="e">
        <f t="shared" si="210"/>
        <v>#DIV/0!</v>
      </c>
      <c r="AC299" s="96" t="e">
        <f t="shared" si="210"/>
        <v>#DIV/0!</v>
      </c>
    </row>
  </sheetData>
  <customSheetViews>
    <customSheetView guid="{259009BA-6705-46B0-8502-BE0C41D3DAF8}">
      <selection activeCell="E16" sqref="E16"/>
      <pageMargins left="0" right="0" top="0" bottom="0" header="0" footer="0"/>
      <pageSetup orientation="portrait" r:id="rId1"/>
    </customSheetView>
  </customSheetViews>
  <mergeCells count="26">
    <mergeCell ref="L2:P2"/>
    <mergeCell ref="M3:N3"/>
    <mergeCell ref="O3:P3"/>
    <mergeCell ref="L11:P11"/>
    <mergeCell ref="L13:P13"/>
    <mergeCell ref="B263:B267"/>
    <mergeCell ref="B254:B258"/>
    <mergeCell ref="B259:B261"/>
    <mergeCell ref="C8:E8"/>
    <mergeCell ref="C13:E13"/>
    <mergeCell ref="B249:B253"/>
    <mergeCell ref="B244:B248"/>
    <mergeCell ref="B292:B296"/>
    <mergeCell ref="B297:B299"/>
    <mergeCell ref="B282:B286"/>
    <mergeCell ref="B268:B272"/>
    <mergeCell ref="B273:B277"/>
    <mergeCell ref="B278:B280"/>
    <mergeCell ref="B287:B291"/>
    <mergeCell ref="AD24:AF24"/>
    <mergeCell ref="G7:J7"/>
    <mergeCell ref="B7:E7"/>
    <mergeCell ref="M14:N14"/>
    <mergeCell ref="O14:P14"/>
    <mergeCell ref="L22:P22"/>
    <mergeCell ref="H8:J8"/>
  </mergeCells>
  <pageMargins left="0.7" right="0.7" top="0.75" bottom="0.75" header="0.3" footer="0.3"/>
  <pageSetup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1ADE6-B9D0-4508-8B5A-38161939FB06}">
  <sheetPr codeName="Sheet11"/>
  <dimension ref="B1:AC65"/>
  <sheetViews>
    <sheetView zoomScale="90" zoomScaleNormal="90" workbookViewId="0">
      <selection activeCell="A20" sqref="A20"/>
    </sheetView>
  </sheetViews>
  <sheetFormatPr defaultRowHeight="15" x14ac:dyDescent="0.25"/>
  <cols>
    <col min="1" max="1" width="6.5703125" customWidth="1"/>
    <col min="2" max="2" width="55.42578125" customWidth="1"/>
    <col min="3" max="3" width="10.85546875" style="3" customWidth="1"/>
    <col min="7" max="7" width="25" customWidth="1"/>
    <col min="8" max="12" width="13.85546875" style="3" customWidth="1"/>
    <col min="13" max="13" width="17.5703125" customWidth="1"/>
    <col min="16" max="16" width="9.5703125" bestFit="1" customWidth="1"/>
    <col min="18" max="18" width="11.140625" bestFit="1" customWidth="1"/>
    <col min="19" max="19" width="28.85546875" bestFit="1" customWidth="1"/>
    <col min="20" max="20" width="24.85546875" bestFit="1" customWidth="1"/>
    <col min="21" max="21" width="25" bestFit="1" customWidth="1"/>
    <col min="22" max="22" width="13.5703125" bestFit="1" customWidth="1"/>
  </cols>
  <sheetData>
    <row r="1" spans="2:29" ht="23.1" customHeight="1" x14ac:dyDescent="0.25">
      <c r="B1" s="12" t="s">
        <v>343</v>
      </c>
      <c r="P1" t="s">
        <v>344</v>
      </c>
      <c r="Q1" s="3"/>
      <c r="R1" s="3"/>
      <c r="S1" s="3"/>
    </row>
    <row r="2" spans="2:29" x14ac:dyDescent="0.25">
      <c r="B2" s="1"/>
      <c r="G2" s="11" t="s">
        <v>345</v>
      </c>
      <c r="P2" s="33" t="s">
        <v>167</v>
      </c>
      <c r="Q2" s="80" t="s">
        <v>346</v>
      </c>
      <c r="R2" s="80" t="s">
        <v>347</v>
      </c>
      <c r="S2" s="80" t="s">
        <v>348</v>
      </c>
      <c r="T2" s="80" t="s">
        <v>349</v>
      </c>
      <c r="U2" s="80" t="s">
        <v>229</v>
      </c>
      <c r="V2" s="80" t="s">
        <v>350</v>
      </c>
      <c r="X2" s="148" t="s">
        <v>351</v>
      </c>
      <c r="Y2" s="148" t="s">
        <v>349</v>
      </c>
      <c r="Z2" s="148" t="s">
        <v>229</v>
      </c>
      <c r="AA2" s="148" t="s">
        <v>350</v>
      </c>
    </row>
    <row r="3" spans="2:29" x14ac:dyDescent="0.25">
      <c r="B3" s="9" t="s">
        <v>352</v>
      </c>
      <c r="G3" t="s">
        <v>353</v>
      </c>
      <c r="P3">
        <v>1</v>
      </c>
      <c r="Q3">
        <f>Inputs!G3*$C$7</f>
        <v>0</v>
      </c>
      <c r="R3" t="e">
        <f>Q3/$C$5</f>
        <v>#DIV/0!</v>
      </c>
      <c r="S3" s="76" t="e">
        <f>$K$28*R3^4+$K$29*R3^3+$K$30*R3^2+$K$31*R3+$K$32</f>
        <v>#VALUE!</v>
      </c>
      <c r="T3" s="64" t="e">
        <f>S3*Q3*8760/12</f>
        <v>#VALUE!</v>
      </c>
      <c r="U3" t="e">
        <f>Q3*$C$6*8760/12</f>
        <v>#VALUE!</v>
      </c>
      <c r="V3" s="64" t="e">
        <f>U3-T3</f>
        <v>#VALUE!</v>
      </c>
      <c r="X3" s="148" t="e">
        <f ca="1">IFERROR(FORECAST(R3,OFFSET($H$28:$H$32,MATCH(R3,$G$28:$G$32,1)-1,0,2), OFFSET($G$28:$G$32,MATCH(R3,$G$28:$G$32,1)-1,0,2)),$H$32)</f>
        <v>#VALUE!</v>
      </c>
      <c r="Y3" s="148" t="e">
        <f ca="1">X3*Q3*8760/12</f>
        <v>#VALUE!</v>
      </c>
      <c r="Z3" s="148" t="e">
        <f>Q3*$C$6*8760/12</f>
        <v>#VALUE!</v>
      </c>
      <c r="AA3" s="148" t="e">
        <f ca="1">Z3-Y3</f>
        <v>#VALUE!</v>
      </c>
      <c r="AC3" s="61" t="e">
        <f ca="1">(V3-AA3)/V3</f>
        <v>#VALUE!</v>
      </c>
    </row>
    <row r="4" spans="2:29" x14ac:dyDescent="0.25">
      <c r="B4" t="s">
        <v>354</v>
      </c>
      <c r="C4" s="4" t="e">
        <f>VLOOKUP('1 - Project Input'!$E$29,List!$B$26:$E$509,4,FALSE)</f>
        <v>#N/A</v>
      </c>
      <c r="G4" t="s">
        <v>355</v>
      </c>
      <c r="P4">
        <v>2</v>
      </c>
      <c r="Q4">
        <f>Inputs!G4*$C$7</f>
        <v>0</v>
      </c>
      <c r="R4" t="e">
        <f t="shared" ref="R4:R26" si="0">Q4/$C$5</f>
        <v>#DIV/0!</v>
      </c>
      <c r="S4" s="76" t="e">
        <f t="shared" ref="S4:S26" si="1">$K$28*R4^4+$K$29*R4^3+$K$30*R4^2+$K$31*R4+$K$32</f>
        <v>#VALUE!</v>
      </c>
      <c r="T4" s="64" t="e">
        <f t="shared" ref="T4:T26" si="2">S4*Q4*8760/12</f>
        <v>#VALUE!</v>
      </c>
      <c r="U4" t="e">
        <f t="shared" ref="U4:U26" si="3">Q4*$C$6*8760/12</f>
        <v>#VALUE!</v>
      </c>
      <c r="V4" s="64" t="e">
        <f t="shared" ref="V4:V26" si="4">U4-T4</f>
        <v>#VALUE!</v>
      </c>
      <c r="X4" s="148" t="e">
        <f t="shared" ref="X4:X26" ca="1" si="5">IFERROR(FORECAST(R4,OFFSET($H$28:$H$32,MATCH(R4,$G$28:$G$32,1)-1,0,2), OFFSET($G$28:$G$32,MATCH(R4,$G$28:$G$32,1)-1,0,2)),$H$32)</f>
        <v>#VALUE!</v>
      </c>
      <c r="Y4" s="148" t="e">
        <f t="shared" ref="Y4:Y26" ca="1" si="6">X4*Q4*8760/12</f>
        <v>#VALUE!</v>
      </c>
      <c r="Z4" s="148" t="e">
        <f t="shared" ref="Z4:Z26" si="7">Q4*$C$6*8760/12</f>
        <v>#VALUE!</v>
      </c>
      <c r="AA4" s="148" t="e">
        <f t="shared" ref="AA4:AA26" ca="1" si="8">Z4-Y4</f>
        <v>#VALUE!</v>
      </c>
      <c r="AC4" s="61" t="e">
        <f t="shared" ref="AC4:AC26" ca="1" si="9">(V4-AA4)/V4</f>
        <v>#VALUE!</v>
      </c>
    </row>
    <row r="5" spans="2:29" x14ac:dyDescent="0.25">
      <c r="B5" t="s">
        <v>356</v>
      </c>
      <c r="C5" s="6">
        <f>Inputs!B6</f>
        <v>0</v>
      </c>
      <c r="D5" t="s">
        <v>37</v>
      </c>
      <c r="P5">
        <v>3</v>
      </c>
      <c r="Q5">
        <f>Inputs!G5*$C$7</f>
        <v>0</v>
      </c>
      <c r="R5" t="e">
        <f t="shared" si="0"/>
        <v>#DIV/0!</v>
      </c>
      <c r="S5" s="76" t="e">
        <f t="shared" si="1"/>
        <v>#VALUE!</v>
      </c>
      <c r="T5" s="64" t="e">
        <f t="shared" si="2"/>
        <v>#VALUE!</v>
      </c>
      <c r="U5" t="e">
        <f t="shared" si="3"/>
        <v>#VALUE!</v>
      </c>
      <c r="V5" s="64" t="e">
        <f t="shared" si="4"/>
        <v>#VALUE!</v>
      </c>
      <c r="X5" s="148" t="e">
        <f t="shared" ca="1" si="5"/>
        <v>#VALUE!</v>
      </c>
      <c r="Y5" s="148" t="e">
        <f t="shared" ca="1" si="6"/>
        <v>#VALUE!</v>
      </c>
      <c r="Z5" s="148" t="e">
        <f t="shared" si="7"/>
        <v>#VALUE!</v>
      </c>
      <c r="AA5" s="148" t="e">
        <f t="shared" ca="1" si="8"/>
        <v>#VALUE!</v>
      </c>
      <c r="AC5" s="61" t="e">
        <f t="shared" ca="1" si="9"/>
        <v>#VALUE!</v>
      </c>
    </row>
    <row r="6" spans="2:29" x14ac:dyDescent="0.25">
      <c r="B6" t="s">
        <v>357</v>
      </c>
      <c r="C6" s="5" t="str">
        <f>IF(C5=0,"",IF(AND(C4="4C",C5&gt;300),List!C3,IF(AND(C4="4C",C5&lt;=300),List!D3,IF(AND(C4="5B",C5&gt;300),List!C4,List!D4))))</f>
        <v/>
      </c>
      <c r="P6">
        <v>4</v>
      </c>
      <c r="Q6">
        <f>Inputs!G6*$C$7</f>
        <v>0</v>
      </c>
      <c r="R6" t="e">
        <f t="shared" si="0"/>
        <v>#DIV/0!</v>
      </c>
      <c r="S6" s="76" t="e">
        <f t="shared" si="1"/>
        <v>#VALUE!</v>
      </c>
      <c r="T6" s="64" t="e">
        <f t="shared" si="2"/>
        <v>#VALUE!</v>
      </c>
      <c r="U6" t="e">
        <f t="shared" si="3"/>
        <v>#VALUE!</v>
      </c>
      <c r="V6" s="64" t="e">
        <f t="shared" si="4"/>
        <v>#VALUE!</v>
      </c>
      <c r="X6" s="148" t="e">
        <f t="shared" ca="1" si="5"/>
        <v>#VALUE!</v>
      </c>
      <c r="Y6" s="148" t="e">
        <f t="shared" ca="1" si="6"/>
        <v>#VALUE!</v>
      </c>
      <c r="Z6" s="148" t="e">
        <f t="shared" si="7"/>
        <v>#VALUE!</v>
      </c>
      <c r="AA6" s="148" t="e">
        <f t="shared" ca="1" si="8"/>
        <v>#VALUE!</v>
      </c>
      <c r="AC6" s="61" t="e">
        <f t="shared" ca="1" si="9"/>
        <v>#VALUE!</v>
      </c>
    </row>
    <row r="7" spans="2:29" x14ac:dyDescent="0.25">
      <c r="B7" t="s">
        <v>358</v>
      </c>
      <c r="C7" s="103">
        <v>1</v>
      </c>
      <c r="P7">
        <v>5</v>
      </c>
      <c r="Q7">
        <f>Inputs!G7*$C$7</f>
        <v>0</v>
      </c>
      <c r="R7" t="e">
        <f t="shared" si="0"/>
        <v>#DIV/0!</v>
      </c>
      <c r="S7" s="76" t="e">
        <f t="shared" si="1"/>
        <v>#VALUE!</v>
      </c>
      <c r="T7" s="64" t="e">
        <f t="shared" si="2"/>
        <v>#VALUE!</v>
      </c>
      <c r="U7" t="e">
        <f t="shared" si="3"/>
        <v>#VALUE!</v>
      </c>
      <c r="V7" s="64" t="e">
        <f t="shared" si="4"/>
        <v>#VALUE!</v>
      </c>
      <c r="X7" s="148" t="e">
        <f t="shared" ca="1" si="5"/>
        <v>#VALUE!</v>
      </c>
      <c r="Y7" s="148" t="e">
        <f t="shared" ca="1" si="6"/>
        <v>#VALUE!</v>
      </c>
      <c r="Z7" s="148" t="e">
        <f t="shared" si="7"/>
        <v>#VALUE!</v>
      </c>
      <c r="AA7" s="148" t="e">
        <f t="shared" ca="1" si="8"/>
        <v>#VALUE!</v>
      </c>
      <c r="AC7" s="61" t="e">
        <f t="shared" ca="1" si="9"/>
        <v>#VALUE!</v>
      </c>
    </row>
    <row r="8" spans="2:29" x14ac:dyDescent="0.25">
      <c r="C8"/>
      <c r="P8">
        <v>6</v>
      </c>
      <c r="Q8">
        <f>Inputs!G8*$C$7</f>
        <v>0</v>
      </c>
      <c r="R8" t="e">
        <f t="shared" si="0"/>
        <v>#DIV/0!</v>
      </c>
      <c r="S8" s="76" t="e">
        <f t="shared" si="1"/>
        <v>#VALUE!</v>
      </c>
      <c r="T8" s="64" t="e">
        <f t="shared" si="2"/>
        <v>#VALUE!</v>
      </c>
      <c r="U8" t="e">
        <f t="shared" si="3"/>
        <v>#VALUE!</v>
      </c>
      <c r="V8" s="64" t="e">
        <f t="shared" si="4"/>
        <v>#VALUE!</v>
      </c>
      <c r="X8" s="148" t="e">
        <f t="shared" ca="1" si="5"/>
        <v>#VALUE!</v>
      </c>
      <c r="Y8" s="148" t="e">
        <f t="shared" ca="1" si="6"/>
        <v>#VALUE!</v>
      </c>
      <c r="Z8" s="148" t="e">
        <f t="shared" si="7"/>
        <v>#VALUE!</v>
      </c>
      <c r="AA8" s="148" t="e">
        <f t="shared" ca="1" si="8"/>
        <v>#VALUE!</v>
      </c>
      <c r="AC8" s="61" t="e">
        <f t="shared" ca="1" si="9"/>
        <v>#VALUE!</v>
      </c>
    </row>
    <row r="9" spans="2:29" x14ac:dyDescent="0.25">
      <c r="B9" s="9" t="s">
        <v>359</v>
      </c>
      <c r="P9">
        <v>7</v>
      </c>
      <c r="Q9">
        <f>Inputs!G9*$C$7</f>
        <v>0</v>
      </c>
      <c r="R9" t="e">
        <f t="shared" si="0"/>
        <v>#DIV/0!</v>
      </c>
      <c r="S9" s="76" t="e">
        <f t="shared" si="1"/>
        <v>#VALUE!</v>
      </c>
      <c r="T9" s="64" t="e">
        <f t="shared" si="2"/>
        <v>#VALUE!</v>
      </c>
      <c r="U9" t="e">
        <f t="shared" si="3"/>
        <v>#VALUE!</v>
      </c>
      <c r="V9" s="64" t="e">
        <f t="shared" si="4"/>
        <v>#VALUE!</v>
      </c>
      <c r="X9" s="148" t="e">
        <f t="shared" ca="1" si="5"/>
        <v>#VALUE!</v>
      </c>
      <c r="Y9" s="148" t="e">
        <f t="shared" ca="1" si="6"/>
        <v>#VALUE!</v>
      </c>
      <c r="Z9" s="148" t="e">
        <f t="shared" si="7"/>
        <v>#VALUE!</v>
      </c>
      <c r="AA9" s="148" t="e">
        <f t="shared" ca="1" si="8"/>
        <v>#VALUE!</v>
      </c>
      <c r="AC9" s="61" t="e">
        <f t="shared" ca="1" si="9"/>
        <v>#VALUE!</v>
      </c>
    </row>
    <row r="10" spans="2:29" x14ac:dyDescent="0.25">
      <c r="B10" t="s">
        <v>360</v>
      </c>
      <c r="C10" s="7" t="e">
        <f>C22*$C$6</f>
        <v>#VALUE!</v>
      </c>
      <c r="D10" t="s">
        <v>178</v>
      </c>
      <c r="P10">
        <v>8</v>
      </c>
      <c r="Q10">
        <f>Inputs!G10*$C$7</f>
        <v>0</v>
      </c>
      <c r="R10" t="e">
        <f t="shared" si="0"/>
        <v>#DIV/0!</v>
      </c>
      <c r="S10" s="76" t="e">
        <f t="shared" si="1"/>
        <v>#VALUE!</v>
      </c>
      <c r="T10" s="64" t="e">
        <f t="shared" si="2"/>
        <v>#VALUE!</v>
      </c>
      <c r="U10" t="e">
        <f t="shared" si="3"/>
        <v>#VALUE!</v>
      </c>
      <c r="V10" s="64" t="e">
        <f t="shared" si="4"/>
        <v>#VALUE!</v>
      </c>
      <c r="X10" s="148" t="e">
        <f t="shared" ca="1" si="5"/>
        <v>#VALUE!</v>
      </c>
      <c r="Y10" s="148" t="e">
        <f t="shared" ca="1" si="6"/>
        <v>#VALUE!</v>
      </c>
      <c r="Z10" s="148" t="e">
        <f t="shared" si="7"/>
        <v>#VALUE!</v>
      </c>
      <c r="AA10" s="148" t="e">
        <f t="shared" ca="1" si="8"/>
        <v>#VALUE!</v>
      </c>
      <c r="AC10" s="61" t="e">
        <f t="shared" ca="1" si="9"/>
        <v>#VALUE!</v>
      </c>
    </row>
    <row r="11" spans="2:29" x14ac:dyDescent="0.25">
      <c r="B11" t="s">
        <v>361</v>
      </c>
      <c r="C11" s="7" t="e">
        <f>C23*$C$6</f>
        <v>#VALUE!</v>
      </c>
      <c r="D11" t="s">
        <v>178</v>
      </c>
      <c r="G11" t="s">
        <v>362</v>
      </c>
      <c r="P11">
        <v>9</v>
      </c>
      <c r="Q11">
        <f>Inputs!G11*$C$7</f>
        <v>0</v>
      </c>
      <c r="R11" t="e">
        <f t="shared" si="0"/>
        <v>#DIV/0!</v>
      </c>
      <c r="S11" s="76" t="e">
        <f t="shared" si="1"/>
        <v>#VALUE!</v>
      </c>
      <c r="T11" s="64" t="e">
        <f t="shared" si="2"/>
        <v>#VALUE!</v>
      </c>
      <c r="U11" t="e">
        <f t="shared" si="3"/>
        <v>#VALUE!</v>
      </c>
      <c r="V11" s="64" t="e">
        <f t="shared" si="4"/>
        <v>#VALUE!</v>
      </c>
      <c r="X11" s="148" t="e">
        <f t="shared" ca="1" si="5"/>
        <v>#VALUE!</v>
      </c>
      <c r="Y11" s="148" t="e">
        <f t="shared" ca="1" si="6"/>
        <v>#VALUE!</v>
      </c>
      <c r="Z11" s="148" t="e">
        <f t="shared" si="7"/>
        <v>#VALUE!</v>
      </c>
      <c r="AA11" s="148" t="e">
        <f t="shared" ca="1" si="8"/>
        <v>#VALUE!</v>
      </c>
      <c r="AC11" s="61" t="e">
        <f t="shared" ca="1" si="9"/>
        <v>#VALUE!</v>
      </c>
    </row>
    <row r="12" spans="2:29" x14ac:dyDescent="0.25">
      <c r="B12" t="s">
        <v>363</v>
      </c>
      <c r="C12" s="7" t="e">
        <f>C24*$C$6</f>
        <v>#VALUE!</v>
      </c>
      <c r="D12" t="s">
        <v>178</v>
      </c>
      <c r="P12">
        <v>10</v>
      </c>
      <c r="Q12">
        <f>Inputs!G12*$C$7</f>
        <v>0</v>
      </c>
      <c r="R12" t="e">
        <f t="shared" si="0"/>
        <v>#DIV/0!</v>
      </c>
      <c r="S12" s="76" t="e">
        <f t="shared" si="1"/>
        <v>#VALUE!</v>
      </c>
      <c r="T12" s="64" t="e">
        <f t="shared" si="2"/>
        <v>#VALUE!</v>
      </c>
      <c r="U12" t="e">
        <f t="shared" si="3"/>
        <v>#VALUE!</v>
      </c>
      <c r="V12" s="64" t="e">
        <f t="shared" si="4"/>
        <v>#VALUE!</v>
      </c>
      <c r="X12" s="148" t="e">
        <f t="shared" ca="1" si="5"/>
        <v>#VALUE!</v>
      </c>
      <c r="Y12" s="148" t="e">
        <f t="shared" ca="1" si="6"/>
        <v>#VALUE!</v>
      </c>
      <c r="Z12" s="148" t="e">
        <f t="shared" si="7"/>
        <v>#VALUE!</v>
      </c>
      <c r="AA12" s="148" t="e">
        <f t="shared" ca="1" si="8"/>
        <v>#VALUE!</v>
      </c>
      <c r="AC12" s="61" t="e">
        <f t="shared" ca="1" si="9"/>
        <v>#VALUE!</v>
      </c>
    </row>
    <row r="13" spans="2:29" x14ac:dyDescent="0.25">
      <c r="B13" t="s">
        <v>364</v>
      </c>
      <c r="C13" s="7" t="e">
        <f>C25*$C$6</f>
        <v>#VALUE!</v>
      </c>
      <c r="D13" t="s">
        <v>178</v>
      </c>
      <c r="P13">
        <v>11</v>
      </c>
      <c r="Q13">
        <f>Inputs!G13*$C$7</f>
        <v>0</v>
      </c>
      <c r="R13" t="e">
        <f t="shared" si="0"/>
        <v>#DIV/0!</v>
      </c>
      <c r="S13" s="76" t="e">
        <f t="shared" si="1"/>
        <v>#VALUE!</v>
      </c>
      <c r="T13" s="64" t="e">
        <f t="shared" si="2"/>
        <v>#VALUE!</v>
      </c>
      <c r="U13" t="e">
        <f t="shared" si="3"/>
        <v>#VALUE!</v>
      </c>
      <c r="V13" s="64" t="e">
        <f t="shared" si="4"/>
        <v>#VALUE!</v>
      </c>
      <c r="X13" s="148" t="e">
        <f t="shared" ca="1" si="5"/>
        <v>#VALUE!</v>
      </c>
      <c r="Y13" s="148" t="e">
        <f t="shared" ca="1" si="6"/>
        <v>#VALUE!</v>
      </c>
      <c r="Z13" s="148" t="e">
        <f t="shared" si="7"/>
        <v>#VALUE!</v>
      </c>
      <c r="AA13" s="148" t="e">
        <f t="shared" ca="1" si="8"/>
        <v>#VALUE!</v>
      </c>
      <c r="AC13" s="61" t="e">
        <f t="shared" ca="1" si="9"/>
        <v>#VALUE!</v>
      </c>
    </row>
    <row r="14" spans="2:29" x14ac:dyDescent="0.25">
      <c r="B14" t="s">
        <v>365</v>
      </c>
      <c r="C14" s="7" t="e">
        <f>SUM(C10:C13)</f>
        <v>#VALUE!</v>
      </c>
      <c r="D14" t="s">
        <v>178</v>
      </c>
      <c r="P14">
        <v>12</v>
      </c>
      <c r="Q14">
        <f>Inputs!G14*$C$7</f>
        <v>0</v>
      </c>
      <c r="R14" t="e">
        <f t="shared" si="0"/>
        <v>#DIV/0!</v>
      </c>
      <c r="S14" s="76" t="e">
        <f t="shared" si="1"/>
        <v>#VALUE!</v>
      </c>
      <c r="T14" s="64" t="e">
        <f t="shared" si="2"/>
        <v>#VALUE!</v>
      </c>
      <c r="U14" t="e">
        <f t="shared" si="3"/>
        <v>#VALUE!</v>
      </c>
      <c r="V14" s="64" t="e">
        <f t="shared" si="4"/>
        <v>#VALUE!</v>
      </c>
      <c r="X14" s="148" t="e">
        <f t="shared" ca="1" si="5"/>
        <v>#VALUE!</v>
      </c>
      <c r="Y14" s="148" t="e">
        <f t="shared" ca="1" si="6"/>
        <v>#VALUE!</v>
      </c>
      <c r="Z14" s="148" t="e">
        <f t="shared" si="7"/>
        <v>#VALUE!</v>
      </c>
      <c r="AA14" s="148" t="e">
        <f t="shared" ca="1" si="8"/>
        <v>#VALUE!</v>
      </c>
      <c r="AC14" s="61" t="e">
        <f t="shared" ca="1" si="9"/>
        <v>#VALUE!</v>
      </c>
    </row>
    <row r="15" spans="2:29" x14ac:dyDescent="0.25">
      <c r="C15"/>
      <c r="P15">
        <v>13</v>
      </c>
      <c r="Q15">
        <f>Inputs!G15*$C$7</f>
        <v>0</v>
      </c>
      <c r="R15" t="e">
        <f t="shared" si="0"/>
        <v>#DIV/0!</v>
      </c>
      <c r="S15" s="76" t="e">
        <f t="shared" si="1"/>
        <v>#VALUE!</v>
      </c>
      <c r="T15" s="64" t="e">
        <f t="shared" si="2"/>
        <v>#VALUE!</v>
      </c>
      <c r="U15" t="e">
        <f t="shared" si="3"/>
        <v>#VALUE!</v>
      </c>
      <c r="V15" s="64" t="e">
        <f t="shared" si="4"/>
        <v>#VALUE!</v>
      </c>
      <c r="X15" s="148" t="e">
        <f t="shared" ca="1" si="5"/>
        <v>#VALUE!</v>
      </c>
      <c r="Y15" s="148" t="e">
        <f t="shared" ca="1" si="6"/>
        <v>#VALUE!</v>
      </c>
      <c r="Z15" s="148" t="e">
        <f t="shared" si="7"/>
        <v>#VALUE!</v>
      </c>
      <c r="AA15" s="148" t="e">
        <f t="shared" ca="1" si="8"/>
        <v>#VALUE!</v>
      </c>
      <c r="AC15" s="61" t="e">
        <f t="shared" ca="1" si="9"/>
        <v>#VALUE!</v>
      </c>
    </row>
    <row r="16" spans="2:29" x14ac:dyDescent="0.25">
      <c r="B16" s="9" t="s">
        <v>366</v>
      </c>
      <c r="P16">
        <v>14</v>
      </c>
      <c r="Q16">
        <f>Inputs!G16*$C$7</f>
        <v>0</v>
      </c>
      <c r="R16" t="e">
        <f t="shared" si="0"/>
        <v>#DIV/0!</v>
      </c>
      <c r="S16" s="76" t="e">
        <f t="shared" si="1"/>
        <v>#VALUE!</v>
      </c>
      <c r="T16" s="64" t="e">
        <f t="shared" si="2"/>
        <v>#VALUE!</v>
      </c>
      <c r="U16" t="e">
        <f t="shared" si="3"/>
        <v>#VALUE!</v>
      </c>
      <c r="V16" s="64" t="e">
        <f t="shared" si="4"/>
        <v>#VALUE!</v>
      </c>
      <c r="X16" s="148" t="e">
        <f t="shared" ca="1" si="5"/>
        <v>#VALUE!</v>
      </c>
      <c r="Y16" s="148" t="e">
        <f t="shared" ca="1" si="6"/>
        <v>#VALUE!</v>
      </c>
      <c r="Z16" s="148" t="e">
        <f t="shared" si="7"/>
        <v>#VALUE!</v>
      </c>
      <c r="AA16" s="148" t="e">
        <f t="shared" ca="1" si="8"/>
        <v>#VALUE!</v>
      </c>
      <c r="AC16" s="61" t="e">
        <f t="shared" ca="1" si="9"/>
        <v>#VALUE!</v>
      </c>
    </row>
    <row r="17" spans="2:29" x14ac:dyDescent="0.25">
      <c r="B17" t="s">
        <v>360</v>
      </c>
      <c r="C17" s="7" t="str">
        <f>Inputs!B14</f>
        <v/>
      </c>
      <c r="D17" t="s">
        <v>178</v>
      </c>
      <c r="P17">
        <v>15</v>
      </c>
      <c r="Q17">
        <f>Inputs!G17*$C$7</f>
        <v>0</v>
      </c>
      <c r="R17" t="e">
        <f t="shared" si="0"/>
        <v>#DIV/0!</v>
      </c>
      <c r="S17" s="76" t="e">
        <f t="shared" si="1"/>
        <v>#VALUE!</v>
      </c>
      <c r="T17" s="64" t="e">
        <f t="shared" si="2"/>
        <v>#VALUE!</v>
      </c>
      <c r="U17" t="e">
        <f t="shared" si="3"/>
        <v>#VALUE!</v>
      </c>
      <c r="V17" s="64" t="e">
        <f t="shared" si="4"/>
        <v>#VALUE!</v>
      </c>
      <c r="X17" s="148" t="e">
        <f t="shared" ca="1" si="5"/>
        <v>#VALUE!</v>
      </c>
      <c r="Y17" s="148" t="e">
        <f t="shared" ca="1" si="6"/>
        <v>#VALUE!</v>
      </c>
      <c r="Z17" s="148" t="e">
        <f t="shared" si="7"/>
        <v>#VALUE!</v>
      </c>
      <c r="AA17" s="148" t="e">
        <f t="shared" ca="1" si="8"/>
        <v>#VALUE!</v>
      </c>
      <c r="AC17" s="61" t="e">
        <f t="shared" ca="1" si="9"/>
        <v>#VALUE!</v>
      </c>
    </row>
    <row r="18" spans="2:29" x14ac:dyDescent="0.25">
      <c r="B18" t="s">
        <v>361</v>
      </c>
      <c r="C18" s="7" t="str">
        <f>Inputs!B15</f>
        <v/>
      </c>
      <c r="D18" t="s">
        <v>178</v>
      </c>
      <c r="G18" t="s">
        <v>367</v>
      </c>
      <c r="P18">
        <v>16</v>
      </c>
      <c r="Q18">
        <f>Inputs!G18*$C$7</f>
        <v>0</v>
      </c>
      <c r="R18" t="e">
        <f t="shared" si="0"/>
        <v>#DIV/0!</v>
      </c>
      <c r="S18" s="76" t="e">
        <f t="shared" si="1"/>
        <v>#VALUE!</v>
      </c>
      <c r="T18" s="64" t="e">
        <f t="shared" si="2"/>
        <v>#VALUE!</v>
      </c>
      <c r="U18" t="e">
        <f t="shared" si="3"/>
        <v>#VALUE!</v>
      </c>
      <c r="V18" s="64" t="e">
        <f t="shared" si="4"/>
        <v>#VALUE!</v>
      </c>
      <c r="X18" s="148" t="e">
        <f t="shared" ca="1" si="5"/>
        <v>#VALUE!</v>
      </c>
      <c r="Y18" s="148" t="e">
        <f t="shared" ca="1" si="6"/>
        <v>#VALUE!</v>
      </c>
      <c r="Z18" s="148" t="e">
        <f t="shared" si="7"/>
        <v>#VALUE!</v>
      </c>
      <c r="AA18" s="148" t="e">
        <f t="shared" ca="1" si="8"/>
        <v>#VALUE!</v>
      </c>
      <c r="AC18" s="61" t="e">
        <f t="shared" ca="1" si="9"/>
        <v>#VALUE!</v>
      </c>
    </row>
    <row r="19" spans="2:29" x14ac:dyDescent="0.25">
      <c r="B19" t="s">
        <v>363</v>
      </c>
      <c r="C19" s="7" t="str">
        <f>Inputs!B16</f>
        <v/>
      </c>
      <c r="D19" t="s">
        <v>178</v>
      </c>
      <c r="P19">
        <v>17</v>
      </c>
      <c r="Q19">
        <f>Inputs!G19*$C$7</f>
        <v>0</v>
      </c>
      <c r="R19" t="e">
        <f t="shared" si="0"/>
        <v>#DIV/0!</v>
      </c>
      <c r="S19" s="76" t="e">
        <f t="shared" si="1"/>
        <v>#VALUE!</v>
      </c>
      <c r="T19" s="64" t="e">
        <f t="shared" si="2"/>
        <v>#VALUE!</v>
      </c>
      <c r="U19" t="e">
        <f t="shared" si="3"/>
        <v>#VALUE!</v>
      </c>
      <c r="V19" s="64" t="e">
        <f t="shared" si="4"/>
        <v>#VALUE!</v>
      </c>
      <c r="X19" s="148" t="e">
        <f t="shared" ca="1" si="5"/>
        <v>#VALUE!</v>
      </c>
      <c r="Y19" s="148" t="e">
        <f t="shared" ca="1" si="6"/>
        <v>#VALUE!</v>
      </c>
      <c r="Z19" s="148" t="e">
        <f t="shared" si="7"/>
        <v>#VALUE!</v>
      </c>
      <c r="AA19" s="148" t="e">
        <f t="shared" ca="1" si="8"/>
        <v>#VALUE!</v>
      </c>
      <c r="AC19" s="61" t="e">
        <f t="shared" ca="1" si="9"/>
        <v>#VALUE!</v>
      </c>
    </row>
    <row r="20" spans="2:29" x14ac:dyDescent="0.25">
      <c r="B20" t="s">
        <v>364</v>
      </c>
      <c r="C20" s="7" t="str">
        <f>Inputs!B17</f>
        <v/>
      </c>
      <c r="D20" t="s">
        <v>178</v>
      </c>
      <c r="P20">
        <v>18</v>
      </c>
      <c r="Q20">
        <f>Inputs!G20*$C$7</f>
        <v>0</v>
      </c>
      <c r="R20" t="e">
        <f t="shared" si="0"/>
        <v>#DIV/0!</v>
      </c>
      <c r="S20" s="76" t="e">
        <f t="shared" si="1"/>
        <v>#VALUE!</v>
      </c>
      <c r="T20" s="64" t="e">
        <f t="shared" si="2"/>
        <v>#VALUE!</v>
      </c>
      <c r="U20" t="e">
        <f t="shared" si="3"/>
        <v>#VALUE!</v>
      </c>
      <c r="V20" s="64" t="e">
        <f t="shared" si="4"/>
        <v>#VALUE!</v>
      </c>
      <c r="X20" s="148" t="e">
        <f t="shared" ca="1" si="5"/>
        <v>#VALUE!</v>
      </c>
      <c r="Y20" s="148" t="e">
        <f t="shared" ca="1" si="6"/>
        <v>#VALUE!</v>
      </c>
      <c r="Z20" s="148" t="e">
        <f t="shared" si="7"/>
        <v>#VALUE!</v>
      </c>
      <c r="AA20" s="148" t="e">
        <f t="shared" ca="1" si="8"/>
        <v>#VALUE!</v>
      </c>
      <c r="AC20" s="61" t="e">
        <f t="shared" ca="1" si="9"/>
        <v>#VALUE!</v>
      </c>
    </row>
    <row r="21" spans="2:29" x14ac:dyDescent="0.25">
      <c r="P21">
        <v>19</v>
      </c>
      <c r="Q21">
        <f>Inputs!G21*$C$7</f>
        <v>0</v>
      </c>
      <c r="R21" t="e">
        <f t="shared" si="0"/>
        <v>#DIV/0!</v>
      </c>
      <c r="S21" s="76" t="e">
        <f t="shared" si="1"/>
        <v>#VALUE!</v>
      </c>
      <c r="T21" s="64" t="e">
        <f t="shared" si="2"/>
        <v>#VALUE!</v>
      </c>
      <c r="U21" t="e">
        <f t="shared" si="3"/>
        <v>#VALUE!</v>
      </c>
      <c r="V21" s="64" t="e">
        <f t="shared" si="4"/>
        <v>#VALUE!</v>
      </c>
      <c r="X21" s="148" t="e">
        <f t="shared" ca="1" si="5"/>
        <v>#VALUE!</v>
      </c>
      <c r="Y21" s="148" t="e">
        <f t="shared" ca="1" si="6"/>
        <v>#VALUE!</v>
      </c>
      <c r="Z21" s="148" t="e">
        <f t="shared" si="7"/>
        <v>#VALUE!</v>
      </c>
      <c r="AA21" s="148" t="e">
        <f t="shared" ca="1" si="8"/>
        <v>#VALUE!</v>
      </c>
      <c r="AC21" s="61" t="e">
        <f t="shared" ca="1" si="9"/>
        <v>#VALUE!</v>
      </c>
    </row>
    <row r="22" spans="2:29" x14ac:dyDescent="0.25">
      <c r="B22" t="s">
        <v>368</v>
      </c>
      <c r="C22" s="7">
        <f>$C$5*8760*0.25</f>
        <v>0</v>
      </c>
      <c r="D22" t="s">
        <v>178</v>
      </c>
      <c r="P22">
        <v>20</v>
      </c>
      <c r="Q22">
        <f>Inputs!G22*$C$7</f>
        <v>0</v>
      </c>
      <c r="R22" t="e">
        <f t="shared" si="0"/>
        <v>#DIV/0!</v>
      </c>
      <c r="S22" s="76" t="e">
        <f t="shared" si="1"/>
        <v>#VALUE!</v>
      </c>
      <c r="T22" s="64" t="e">
        <f t="shared" si="2"/>
        <v>#VALUE!</v>
      </c>
      <c r="U22" t="e">
        <f t="shared" si="3"/>
        <v>#VALUE!</v>
      </c>
      <c r="V22" s="64" t="e">
        <f t="shared" si="4"/>
        <v>#VALUE!</v>
      </c>
      <c r="X22" s="148" t="e">
        <f t="shared" ca="1" si="5"/>
        <v>#VALUE!</v>
      </c>
      <c r="Y22" s="148" t="e">
        <f t="shared" ca="1" si="6"/>
        <v>#VALUE!</v>
      </c>
      <c r="Z22" s="148" t="e">
        <f t="shared" si="7"/>
        <v>#VALUE!</v>
      </c>
      <c r="AA22" s="148" t="e">
        <f t="shared" ca="1" si="8"/>
        <v>#VALUE!</v>
      </c>
      <c r="AC22" s="61" t="e">
        <f t="shared" ca="1" si="9"/>
        <v>#VALUE!</v>
      </c>
    </row>
    <row r="23" spans="2:29" x14ac:dyDescent="0.25">
      <c r="B23" t="s">
        <v>369</v>
      </c>
      <c r="C23" s="7">
        <f>$C$5*8760*0.5</f>
        <v>0</v>
      </c>
      <c r="D23" t="s">
        <v>178</v>
      </c>
      <c r="P23">
        <v>21</v>
      </c>
      <c r="Q23">
        <f>Inputs!G23*$C$7</f>
        <v>0</v>
      </c>
      <c r="R23" t="e">
        <f t="shared" si="0"/>
        <v>#DIV/0!</v>
      </c>
      <c r="S23" s="76" t="e">
        <f t="shared" si="1"/>
        <v>#VALUE!</v>
      </c>
      <c r="T23" s="64" t="e">
        <f t="shared" si="2"/>
        <v>#VALUE!</v>
      </c>
      <c r="U23" t="e">
        <f t="shared" si="3"/>
        <v>#VALUE!</v>
      </c>
      <c r="V23" s="64" t="e">
        <f t="shared" si="4"/>
        <v>#VALUE!</v>
      </c>
      <c r="X23" s="148" t="e">
        <f t="shared" ca="1" si="5"/>
        <v>#VALUE!</v>
      </c>
      <c r="Y23" s="148" t="e">
        <f t="shared" ca="1" si="6"/>
        <v>#VALUE!</v>
      </c>
      <c r="Z23" s="148" t="e">
        <f t="shared" si="7"/>
        <v>#VALUE!</v>
      </c>
      <c r="AA23" s="148" t="e">
        <f t="shared" ca="1" si="8"/>
        <v>#VALUE!</v>
      </c>
      <c r="AC23" s="61" t="e">
        <f t="shared" ca="1" si="9"/>
        <v>#VALUE!</v>
      </c>
    </row>
    <row r="24" spans="2:29" x14ac:dyDescent="0.25">
      <c r="B24" t="s">
        <v>370</v>
      </c>
      <c r="C24" s="7">
        <f>$C$5*8760*0.75</f>
        <v>0</v>
      </c>
      <c r="D24" t="s">
        <v>178</v>
      </c>
      <c r="P24">
        <v>22</v>
      </c>
      <c r="Q24">
        <f>Inputs!G24*$C$7</f>
        <v>0</v>
      </c>
      <c r="R24" t="e">
        <f t="shared" si="0"/>
        <v>#DIV/0!</v>
      </c>
      <c r="S24" s="76" t="e">
        <f t="shared" si="1"/>
        <v>#VALUE!</v>
      </c>
      <c r="T24" s="64" t="e">
        <f t="shared" si="2"/>
        <v>#VALUE!</v>
      </c>
      <c r="U24" t="e">
        <f t="shared" si="3"/>
        <v>#VALUE!</v>
      </c>
      <c r="V24" s="64" t="e">
        <f t="shared" si="4"/>
        <v>#VALUE!</v>
      </c>
      <c r="X24" s="148" t="e">
        <f t="shared" ca="1" si="5"/>
        <v>#VALUE!</v>
      </c>
      <c r="Y24" s="148" t="e">
        <f t="shared" ca="1" si="6"/>
        <v>#VALUE!</v>
      </c>
      <c r="Z24" s="148" t="e">
        <f t="shared" si="7"/>
        <v>#VALUE!</v>
      </c>
      <c r="AA24" s="148" t="e">
        <f t="shared" ca="1" si="8"/>
        <v>#VALUE!</v>
      </c>
      <c r="AC24" s="61" t="e">
        <f t="shared" ca="1" si="9"/>
        <v>#VALUE!</v>
      </c>
    </row>
    <row r="25" spans="2:29" x14ac:dyDescent="0.25">
      <c r="B25" t="s">
        <v>371</v>
      </c>
      <c r="C25" s="7">
        <f>$C$5*8760*1</f>
        <v>0</v>
      </c>
      <c r="D25" t="s">
        <v>178</v>
      </c>
      <c r="P25">
        <v>23</v>
      </c>
      <c r="Q25">
        <f>Inputs!G25*$C$7</f>
        <v>0</v>
      </c>
      <c r="R25" t="e">
        <f t="shared" si="0"/>
        <v>#DIV/0!</v>
      </c>
      <c r="S25" s="76" t="e">
        <f t="shared" si="1"/>
        <v>#VALUE!</v>
      </c>
      <c r="T25" s="64" t="e">
        <f t="shared" si="2"/>
        <v>#VALUE!</v>
      </c>
      <c r="U25" t="e">
        <f t="shared" si="3"/>
        <v>#VALUE!</v>
      </c>
      <c r="V25" s="64" t="e">
        <f t="shared" si="4"/>
        <v>#VALUE!</v>
      </c>
      <c r="X25" s="148" t="e">
        <f t="shared" ca="1" si="5"/>
        <v>#VALUE!</v>
      </c>
      <c r="Y25" s="148" t="e">
        <f t="shared" ca="1" si="6"/>
        <v>#VALUE!</v>
      </c>
      <c r="Z25" s="148" t="e">
        <f t="shared" si="7"/>
        <v>#VALUE!</v>
      </c>
      <c r="AA25" s="148" t="e">
        <f t="shared" ca="1" si="8"/>
        <v>#VALUE!</v>
      </c>
      <c r="AC25" s="61" t="e">
        <f t="shared" ca="1" si="9"/>
        <v>#VALUE!</v>
      </c>
    </row>
    <row r="26" spans="2:29" x14ac:dyDescent="0.25">
      <c r="B26" t="s">
        <v>372</v>
      </c>
      <c r="C26" s="7">
        <f>SUM(C22:C25)</f>
        <v>0</v>
      </c>
      <c r="D26" t="s">
        <v>178</v>
      </c>
      <c r="G26" t="s">
        <v>373</v>
      </c>
      <c r="O26" s="54" t="s">
        <v>218</v>
      </c>
      <c r="P26">
        <v>24</v>
      </c>
      <c r="Q26">
        <f>Inputs!G26*$C$7</f>
        <v>0</v>
      </c>
      <c r="R26" t="e">
        <f t="shared" si="0"/>
        <v>#DIV/0!</v>
      </c>
      <c r="S26" s="76" t="e">
        <f t="shared" si="1"/>
        <v>#VALUE!</v>
      </c>
      <c r="T26" s="64" t="e">
        <f t="shared" si="2"/>
        <v>#VALUE!</v>
      </c>
      <c r="U26" t="e">
        <f t="shared" si="3"/>
        <v>#VALUE!</v>
      </c>
      <c r="V26" s="64" t="e">
        <f t="shared" si="4"/>
        <v>#VALUE!</v>
      </c>
      <c r="X26" s="148" t="e">
        <f t="shared" ca="1" si="5"/>
        <v>#VALUE!</v>
      </c>
      <c r="Y26" s="148" t="e">
        <f t="shared" ca="1" si="6"/>
        <v>#VALUE!</v>
      </c>
      <c r="Z26" s="148" t="e">
        <f t="shared" si="7"/>
        <v>#VALUE!</v>
      </c>
      <c r="AA26" s="148" t="e">
        <f t="shared" ca="1" si="8"/>
        <v>#VALUE!</v>
      </c>
      <c r="AC26" s="61" t="e">
        <f t="shared" ca="1" si="9"/>
        <v>#VALUE!</v>
      </c>
    </row>
    <row r="27" spans="2:29" x14ac:dyDescent="0.25">
      <c r="C27"/>
      <c r="G27" t="s">
        <v>374</v>
      </c>
      <c r="J27" s="3" t="s">
        <v>375</v>
      </c>
      <c r="L27" s="311" t="s">
        <v>376</v>
      </c>
      <c r="M27" s="3"/>
      <c r="N27">
        <f>$Q$26</f>
        <v>0</v>
      </c>
      <c r="O27" t="s">
        <v>37</v>
      </c>
      <c r="P27" s="77" t="s">
        <v>377</v>
      </c>
      <c r="Q27" s="78"/>
      <c r="R27" s="78"/>
      <c r="S27" s="78"/>
      <c r="T27" s="79" t="e">
        <f>SUM(T3:T26)</f>
        <v>#VALUE!</v>
      </c>
      <c r="U27" s="79" t="e">
        <f>SUM(U3:U26)</f>
        <v>#VALUE!</v>
      </c>
      <c r="V27" s="79" t="e">
        <f>SUM(V3:V26)</f>
        <v>#VALUE!</v>
      </c>
      <c r="Y27" t="e">
        <f ca="1">SUM(Y3:Y26)</f>
        <v>#VALUE!</v>
      </c>
      <c r="Z27" t="e">
        <f>SUM(Z3:Z26)</f>
        <v>#VALUE!</v>
      </c>
      <c r="AA27" t="e">
        <f ca="1">SUM(AA3:AA26)</f>
        <v>#VALUE!</v>
      </c>
      <c r="AC27" s="61" t="e">
        <f ca="1">(V27-AA27)/V27</f>
        <v>#VALUE!</v>
      </c>
    </row>
    <row r="28" spans="2:29" x14ac:dyDescent="0.25">
      <c r="B28" t="s">
        <v>378</v>
      </c>
      <c r="C28"/>
      <c r="G28" s="149">
        <v>0</v>
      </c>
      <c r="H28" s="150">
        <f>0</f>
        <v>0</v>
      </c>
      <c r="J28" s="3" t="s">
        <v>249</v>
      </c>
      <c r="K28" s="3" t="e" cm="1">
        <f t="array" ref="K28">INDEX(LINEST($H$28:$H$32,$G$28:$G$32^{1,2,3,4}),1)</f>
        <v>#VALUE!</v>
      </c>
      <c r="L28" s="311"/>
      <c r="M28" s="3"/>
      <c r="S28" t="s">
        <v>379</v>
      </c>
      <c r="T28" s="209" t="s">
        <v>380</v>
      </c>
      <c r="V28" t="s">
        <v>381</v>
      </c>
      <c r="AA28" t="s">
        <v>382</v>
      </c>
    </row>
    <row r="29" spans="2:29" x14ac:dyDescent="0.25">
      <c r="B29" s="10">
        <v>0.25</v>
      </c>
      <c r="C29" s="5" t="e">
        <f>C17/C22</f>
        <v>#VALUE!</v>
      </c>
      <c r="D29" s="55"/>
      <c r="E29" s="55"/>
      <c r="F29" s="55"/>
      <c r="G29" s="149">
        <v>0.25</v>
      </c>
      <c r="H29" s="150" t="e">
        <f>C29</f>
        <v>#VALUE!</v>
      </c>
      <c r="J29" s="3" t="s">
        <v>250</v>
      </c>
      <c r="K29" s="3" t="e" cm="1">
        <f t="array" ref="K29">INDEX(LINEST($H$28:$H$32,$G$28:$G$32^{1,2,3,4}),1,2)</f>
        <v>#VALUE!</v>
      </c>
      <c r="L29" s="311"/>
      <c r="M29" s="3"/>
      <c r="S29" s="76" t="e">
        <f>AVERAGE(S3:S26)</f>
        <v>#VALUE!</v>
      </c>
      <c r="T29" s="60">
        <f>AVERAGE(Q3:Q26)</f>
        <v>0</v>
      </c>
      <c r="V29" s="64" t="e">
        <f>AVERAGE(V3:V26)</f>
        <v>#VALUE!</v>
      </c>
      <c r="W29" t="s">
        <v>228</v>
      </c>
      <c r="AA29" t="e">
        <f ca="1">AVERAGE(AA3:AA26)</f>
        <v>#VALUE!</v>
      </c>
      <c r="AC29" s="61" t="e">
        <f ca="1">(V29-AA29)/V29</f>
        <v>#VALUE!</v>
      </c>
    </row>
    <row r="30" spans="2:29" x14ac:dyDescent="0.25">
      <c r="B30" s="10">
        <v>0.5</v>
      </c>
      <c r="C30" s="5" t="e">
        <f>C18/C23</f>
        <v>#VALUE!</v>
      </c>
      <c r="D30" s="55"/>
      <c r="E30" s="55"/>
      <c r="F30" s="55"/>
      <c r="G30" s="151">
        <v>0.5</v>
      </c>
      <c r="H30" s="152" t="e">
        <f>C30</f>
        <v>#VALUE!</v>
      </c>
      <c r="J30" s="3" t="s">
        <v>251</v>
      </c>
      <c r="K30" s="3" t="e" cm="1">
        <f t="array" ref="K30">INDEX(LINEST($H$28:$H$32,$G$28:$G$32^{1,2,3,4}),1,3)</f>
        <v>#VALUE!</v>
      </c>
      <c r="L30" s="311"/>
      <c r="M30" s="3"/>
      <c r="V30" t="s">
        <v>383</v>
      </c>
      <c r="AA30" t="s">
        <v>384</v>
      </c>
    </row>
    <row r="31" spans="2:29" x14ac:dyDescent="0.25">
      <c r="B31" s="10">
        <v>0.75</v>
      </c>
      <c r="C31" s="5" t="e">
        <f>C19/C24</f>
        <v>#VALUE!</v>
      </c>
      <c r="D31" s="55"/>
      <c r="E31" s="55"/>
      <c r="F31" s="55"/>
      <c r="G31" s="153">
        <v>0.75</v>
      </c>
      <c r="H31" s="154" t="e">
        <f>C31</f>
        <v>#VALUE!</v>
      </c>
      <c r="J31" s="3" t="s">
        <v>253</v>
      </c>
      <c r="K31" s="3" t="e" cm="1">
        <f t="array" ref="K31">INDEX(LINEST($H$28:$H$32,$G$28:$G$32^{1,2,3,4}),1,4)</f>
        <v>#VALUE!</v>
      </c>
      <c r="L31" s="311"/>
      <c r="M31" s="3"/>
      <c r="S31" s="76"/>
      <c r="V31" s="64" t="e">
        <f>V29*12</f>
        <v>#VALUE!</v>
      </c>
      <c r="W31" t="s">
        <v>178</v>
      </c>
      <c r="AA31" t="e">
        <f ca="1">AA29*12</f>
        <v>#VALUE!</v>
      </c>
      <c r="AC31" s="61" t="e">
        <f ca="1">(V31-AA31)/V31</f>
        <v>#VALUE!</v>
      </c>
    </row>
    <row r="32" spans="2:29" x14ac:dyDescent="0.25">
      <c r="B32" s="10">
        <v>1</v>
      </c>
      <c r="C32" s="5" t="e">
        <f>C20/C25</f>
        <v>#VALUE!</v>
      </c>
      <c r="D32" s="55"/>
      <c r="E32" s="55"/>
      <c r="F32" s="55"/>
      <c r="G32" s="155">
        <v>1</v>
      </c>
      <c r="H32" s="156" t="e">
        <f>C32</f>
        <v>#VALUE!</v>
      </c>
      <c r="J32" s="3" t="s">
        <v>255</v>
      </c>
      <c r="K32" s="3">
        <v>0</v>
      </c>
      <c r="L32" s="311"/>
      <c r="M32" s="3"/>
      <c r="S32" t="s">
        <v>385</v>
      </c>
    </row>
    <row r="33" spans="2:22" x14ac:dyDescent="0.25">
      <c r="S33" s="76" t="e">
        <f>AVERAGE(S3:S26)</f>
        <v>#VALUE!</v>
      </c>
      <c r="V33" s="64"/>
    </row>
    <row r="34" spans="2:22" x14ac:dyDescent="0.25">
      <c r="B34" t="s">
        <v>386</v>
      </c>
      <c r="C34" s="5" t="e">
        <f>(C17+C18+C19+C20)/(C22+C23+C24+C25)</f>
        <v>#VALUE!</v>
      </c>
    </row>
    <row r="35" spans="2:22" x14ac:dyDescent="0.25">
      <c r="V35" s="64"/>
    </row>
    <row r="36" spans="2:22" x14ac:dyDescent="0.25">
      <c r="C36"/>
    </row>
    <row r="37" spans="2:22" x14ac:dyDescent="0.25">
      <c r="C37"/>
    </row>
    <row r="38" spans="2:22" x14ac:dyDescent="0.25">
      <c r="C38"/>
    </row>
    <row r="39" spans="2:22" x14ac:dyDescent="0.25">
      <c r="C39"/>
    </row>
    <row r="40" spans="2:22" x14ac:dyDescent="0.25">
      <c r="C40"/>
    </row>
    <row r="41" spans="2:22" x14ac:dyDescent="0.25">
      <c r="C41"/>
    </row>
    <row r="42" spans="2:22" x14ac:dyDescent="0.25">
      <c r="C42"/>
    </row>
    <row r="43" spans="2:22" x14ac:dyDescent="0.25">
      <c r="C43"/>
    </row>
    <row r="44" spans="2:22" x14ac:dyDescent="0.25">
      <c r="C44"/>
    </row>
    <row r="45" spans="2:22" x14ac:dyDescent="0.25">
      <c r="C45"/>
    </row>
    <row r="46" spans="2:22" x14ac:dyDescent="0.25">
      <c r="C46"/>
    </row>
    <row r="47" spans="2:22" x14ac:dyDescent="0.25">
      <c r="C47"/>
    </row>
    <row r="59" spans="6:9" x14ac:dyDescent="0.25">
      <c r="G59" t="s">
        <v>387</v>
      </c>
      <c r="H59" t="s">
        <v>388</v>
      </c>
      <c r="I59"/>
    </row>
    <row r="60" spans="6:9" x14ac:dyDescent="0.25">
      <c r="F60">
        <v>0</v>
      </c>
      <c r="H60"/>
      <c r="I60"/>
    </row>
    <row r="61" spans="6:9" x14ac:dyDescent="0.25">
      <c r="F61">
        <v>0.25</v>
      </c>
      <c r="G61" s="26" t="e">
        <f>SUM(V3:V8)</f>
        <v>#VALUE!</v>
      </c>
      <c r="H61" s="26" t="e">
        <f ca="1">SUM(AA3:AA8)</f>
        <v>#VALUE!</v>
      </c>
      <c r="I61" s="61" t="e">
        <f ca="1">(G61-H61)/G61</f>
        <v>#VALUE!</v>
      </c>
    </row>
    <row r="62" spans="6:9" x14ac:dyDescent="0.25">
      <c r="F62">
        <v>0.5</v>
      </c>
      <c r="G62" s="26" t="e">
        <f>SUM(V9:V14)</f>
        <v>#VALUE!</v>
      </c>
      <c r="H62" s="26" t="e">
        <f ca="1">SUM(AA9:AA14)</f>
        <v>#VALUE!</v>
      </c>
      <c r="I62" s="61" t="e">
        <f ca="1">(G62-H62)/G62</f>
        <v>#VALUE!</v>
      </c>
    </row>
    <row r="63" spans="6:9" x14ac:dyDescent="0.25">
      <c r="F63">
        <v>0.75</v>
      </c>
      <c r="G63" s="26" t="e">
        <f>SUM(V15:V20)</f>
        <v>#VALUE!</v>
      </c>
      <c r="H63" s="26" t="e">
        <f ca="1">SUM(AA15:AA20)</f>
        <v>#VALUE!</v>
      </c>
      <c r="I63" s="61" t="e">
        <f ca="1">(G63-H63)/G63</f>
        <v>#VALUE!</v>
      </c>
    </row>
    <row r="64" spans="6:9" x14ac:dyDescent="0.25">
      <c r="F64">
        <v>1</v>
      </c>
      <c r="G64" s="26" t="e">
        <f>SUM(V21:V26)</f>
        <v>#VALUE!</v>
      </c>
      <c r="H64" s="26" t="e">
        <f ca="1">SUM(AA21:AA26)</f>
        <v>#VALUE!</v>
      </c>
      <c r="I64" s="61" t="e">
        <f ca="1">(G64-H64)/G64</f>
        <v>#VALUE!</v>
      </c>
    </row>
    <row r="65" spans="7:9" x14ac:dyDescent="0.25">
      <c r="G65" s="26" t="e">
        <f>SUM(G61:G64)</f>
        <v>#VALUE!</v>
      </c>
      <c r="H65" s="26" t="e">
        <f ca="1">SUM(H61:H64)</f>
        <v>#VALUE!</v>
      </c>
      <c r="I65"/>
    </row>
  </sheetData>
  <customSheetViews>
    <customSheetView guid="{259009BA-6705-46B0-8502-BE0C41D3DAF8}">
      <selection activeCell="E38" sqref="E38"/>
      <pageMargins left="0" right="0" top="0" bottom="0" header="0" footer="0"/>
    </customSheetView>
  </customSheetViews>
  <mergeCells count="1">
    <mergeCell ref="L27:L32"/>
  </mergeCells>
  <conditionalFormatting sqref="R3:R26">
    <cfRule type="cellIs" dxfId="3" priority="1" operator="between">
      <formula>0.75</formula>
      <formula>1</formula>
    </cfRule>
    <cfRule type="cellIs" dxfId="2" priority="2" operator="between">
      <formula>0.5</formula>
      <formula>0.75</formula>
    </cfRule>
    <cfRule type="cellIs" dxfId="1" priority="3" operator="between">
      <formula>0.25</formula>
      <formula>0.5</formula>
    </cfRule>
    <cfRule type="cellIs" dxfId="0" priority="4" operator="between">
      <formula>0</formula>
      <formula>0.25</formula>
    </cfRule>
  </conditionalFormatting>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E9BF5-A56C-4297-BA47-132109316CF6}">
  <sheetPr codeName="Sheet12"/>
  <dimension ref="A1:B4"/>
  <sheetViews>
    <sheetView workbookViewId="0">
      <selection activeCell="A20" sqref="A20"/>
    </sheetView>
  </sheetViews>
  <sheetFormatPr defaultRowHeight="15" x14ac:dyDescent="0.25"/>
  <sheetData>
    <row r="1" spans="1:2" x14ac:dyDescent="0.25">
      <c r="A1" t="s">
        <v>389</v>
      </c>
    </row>
    <row r="2" spans="1:2" x14ac:dyDescent="0.25">
      <c r="A2" t="b">
        <f>IF(ISNUMBER('2 - Mechanical_Electrical Input'!R23),FALSE,TRUE)</f>
        <v>1</v>
      </c>
      <c r="B2" t="s">
        <v>390</v>
      </c>
    </row>
    <row r="3" spans="1:2" x14ac:dyDescent="0.25">
      <c r="A3" t="b">
        <f>IF(OR(ISERROR(Mechanical!$C$34),ISERROR(Electrical!$AE$28)),TRUE,FALSE)</f>
        <v>1</v>
      </c>
      <c r="B3" t="s">
        <v>391</v>
      </c>
    </row>
    <row r="4" spans="1:2" x14ac:dyDescent="0.25">
      <c r="A4" t="b">
        <f>IF(OR(PRODUCT('1 - Project Input'!D58:D63,'1 - Project Input'!F58:F63,'1 - Project Input'!H58:H63,'1 - Project Input'!J58:J63)=0,COUNTBLANK('1 - Project Input'!D58:D63)&gt;0,COUNTBLANK('1 - Project Input'!F58:F63)&gt;0,COUNTBLANK('1 - Project Input'!H58:H63)&gt;0,COUNTBLANK('1 - Project Input'!J58:J63)&gt;0),TRUE,FALSE)</f>
        <v>1</v>
      </c>
      <c r="B4" t="s">
        <v>392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2F367-4F77-4E21-B18B-F4A7A96042CE}">
  <sheetPr codeName="Sheet13"/>
  <dimension ref="B1:AF509"/>
  <sheetViews>
    <sheetView workbookViewId="0">
      <selection activeCell="C22" sqref="C22"/>
    </sheetView>
  </sheetViews>
  <sheetFormatPr defaultRowHeight="15" x14ac:dyDescent="0.25"/>
  <cols>
    <col min="2" max="2" width="34.85546875" bestFit="1" customWidth="1"/>
    <col min="3" max="3" width="15.140625" customWidth="1"/>
    <col min="4" max="4" width="14.5703125" customWidth="1"/>
    <col min="7" max="7" width="20.140625" customWidth="1"/>
    <col min="9" max="9" width="33.28515625" customWidth="1"/>
    <col min="10" max="13" width="17.140625" customWidth="1"/>
    <col min="15" max="15" width="34.28515625" customWidth="1"/>
    <col min="16" max="19" width="17.85546875" customWidth="1"/>
  </cols>
  <sheetData>
    <row r="1" spans="2:32" x14ac:dyDescent="0.25">
      <c r="B1" t="s">
        <v>393</v>
      </c>
      <c r="I1" t="s">
        <v>186</v>
      </c>
      <c r="O1" t="s">
        <v>394</v>
      </c>
      <c r="V1" t="s">
        <v>395</v>
      </c>
    </row>
    <row r="2" spans="2:32" ht="60" x14ac:dyDescent="0.25">
      <c r="B2" s="8" t="s">
        <v>396</v>
      </c>
      <c r="C2" s="8" t="s">
        <v>397</v>
      </c>
      <c r="D2" s="8" t="s">
        <v>398</v>
      </c>
      <c r="F2" t="s">
        <v>265</v>
      </c>
      <c r="I2" s="296" t="s">
        <v>188</v>
      </c>
      <c r="J2" s="296"/>
      <c r="K2" s="296"/>
      <c r="L2" s="296"/>
      <c r="M2" s="296"/>
      <c r="O2" s="296" t="s">
        <v>188</v>
      </c>
      <c r="P2" s="296"/>
      <c r="Q2" s="296"/>
      <c r="R2" s="296"/>
      <c r="S2" s="296"/>
      <c r="V2" s="289" t="s">
        <v>168</v>
      </c>
      <c r="W2" s="289"/>
      <c r="X2" s="289"/>
      <c r="Z2" s="289" t="s">
        <v>77</v>
      </c>
      <c r="AA2" s="289"/>
      <c r="AB2" s="289"/>
      <c r="AD2" s="289" t="s">
        <v>78</v>
      </c>
      <c r="AE2" s="289"/>
      <c r="AF2" s="289"/>
    </row>
    <row r="3" spans="2:32" x14ac:dyDescent="0.25">
      <c r="B3" t="s">
        <v>399</v>
      </c>
      <c r="C3">
        <v>0.14000000000000001</v>
      </c>
      <c r="D3">
        <v>0.24</v>
      </c>
      <c r="F3">
        <v>1</v>
      </c>
      <c r="I3" s="14" t="s">
        <v>190</v>
      </c>
      <c r="J3" s="296" t="s">
        <v>191</v>
      </c>
      <c r="K3" s="296"/>
      <c r="L3" s="296" t="s">
        <v>192</v>
      </c>
      <c r="M3" s="296"/>
      <c r="O3" s="14" t="s">
        <v>190</v>
      </c>
      <c r="P3" s="296" t="s">
        <v>191</v>
      </c>
      <c r="Q3" s="296"/>
      <c r="R3" s="296" t="s">
        <v>192</v>
      </c>
      <c r="S3" s="296"/>
      <c r="V3" s="289" t="s">
        <v>79</v>
      </c>
      <c r="W3" s="289"/>
      <c r="X3" s="289"/>
      <c r="AD3" s="289" t="s">
        <v>81</v>
      </c>
      <c r="AE3" s="289"/>
      <c r="AF3" s="289"/>
    </row>
    <row r="4" spans="2:32" ht="24" x14ac:dyDescent="0.25">
      <c r="B4" t="s">
        <v>400</v>
      </c>
      <c r="C4">
        <v>0.14000000000000001</v>
      </c>
      <c r="D4">
        <v>0.23</v>
      </c>
      <c r="F4">
        <v>3</v>
      </c>
      <c r="I4" s="15" t="s">
        <v>193</v>
      </c>
      <c r="J4" s="16" t="s">
        <v>194</v>
      </c>
      <c r="K4" s="16" t="s">
        <v>195</v>
      </c>
      <c r="L4" s="16" t="s">
        <v>195</v>
      </c>
      <c r="M4" s="16" t="s">
        <v>196</v>
      </c>
      <c r="O4" s="15" t="s">
        <v>193</v>
      </c>
      <c r="P4" s="16" t="s">
        <v>194</v>
      </c>
      <c r="Q4" s="16" t="s">
        <v>195</v>
      </c>
      <c r="R4" s="16" t="s">
        <v>195</v>
      </c>
      <c r="S4" s="16" t="s">
        <v>196</v>
      </c>
      <c r="V4" s="54" t="s">
        <v>82</v>
      </c>
      <c r="W4" s="72">
        <v>480</v>
      </c>
      <c r="X4" t="s">
        <v>83</v>
      </c>
      <c r="Z4" s="54" t="s">
        <v>84</v>
      </c>
      <c r="AA4" s="72">
        <v>500</v>
      </c>
      <c r="AB4" t="s">
        <v>37</v>
      </c>
      <c r="AD4" s="54" t="s">
        <v>85</v>
      </c>
      <c r="AE4" s="72">
        <v>2</v>
      </c>
    </row>
    <row r="5" spans="2:32" x14ac:dyDescent="0.25">
      <c r="I5" s="15" t="s">
        <v>198</v>
      </c>
      <c r="J5" s="23" t="s">
        <v>199</v>
      </c>
      <c r="K5" s="23" t="s">
        <v>199</v>
      </c>
      <c r="L5" s="23" t="s">
        <v>199</v>
      </c>
      <c r="M5" s="23" t="s">
        <v>199</v>
      </c>
      <c r="O5" s="15" t="s">
        <v>198</v>
      </c>
      <c r="P5" s="14" t="s">
        <v>401</v>
      </c>
      <c r="Q5" s="14" t="s">
        <v>401</v>
      </c>
      <c r="R5" s="14" t="s">
        <v>401</v>
      </c>
      <c r="S5" s="14" t="s">
        <v>401</v>
      </c>
      <c r="V5" s="54" t="s">
        <v>87</v>
      </c>
      <c r="W5" s="72">
        <v>250</v>
      </c>
      <c r="X5" t="s">
        <v>88</v>
      </c>
      <c r="Z5" s="54" t="s">
        <v>172</v>
      </c>
      <c r="AA5" s="72">
        <v>12</v>
      </c>
      <c r="AD5" s="54" t="s">
        <v>90</v>
      </c>
      <c r="AE5" s="72">
        <v>100</v>
      </c>
      <c r="AF5" t="s">
        <v>88</v>
      </c>
    </row>
    <row r="6" spans="2:32" x14ac:dyDescent="0.25">
      <c r="B6" s="33" t="s">
        <v>402</v>
      </c>
      <c r="D6" s="13"/>
      <c r="I6" s="17" t="s">
        <v>200</v>
      </c>
      <c r="J6" s="22">
        <v>0.15</v>
      </c>
      <c r="K6" s="22">
        <v>0.11</v>
      </c>
      <c r="L6" s="22">
        <v>0.11</v>
      </c>
      <c r="M6" s="22">
        <v>0.1</v>
      </c>
      <c r="O6" s="17" t="s">
        <v>200</v>
      </c>
      <c r="P6" s="16" t="s">
        <v>403</v>
      </c>
      <c r="Q6" s="16" t="s">
        <v>404</v>
      </c>
      <c r="R6" s="16" t="s">
        <v>404</v>
      </c>
      <c r="S6" s="16" t="s">
        <v>405</v>
      </c>
      <c r="V6" s="54" t="s">
        <v>93</v>
      </c>
      <c r="W6" s="72">
        <v>1750</v>
      </c>
      <c r="X6" t="s">
        <v>94</v>
      </c>
      <c r="Z6" s="54" t="s">
        <v>173</v>
      </c>
      <c r="AA6" s="72">
        <v>12</v>
      </c>
      <c r="AD6" s="54" t="s">
        <v>93</v>
      </c>
      <c r="AE6" s="72">
        <v>350</v>
      </c>
      <c r="AF6" t="s">
        <v>94</v>
      </c>
    </row>
    <row r="7" spans="2:32" x14ac:dyDescent="0.25">
      <c r="B7" t="s">
        <v>406</v>
      </c>
      <c r="I7" s="17" t="s">
        <v>203</v>
      </c>
      <c r="J7" s="22">
        <v>0.08</v>
      </c>
      <c r="K7" s="22">
        <v>0.1</v>
      </c>
      <c r="L7" s="22">
        <v>0.1</v>
      </c>
      <c r="M7" s="22">
        <v>0.13500000000000001</v>
      </c>
      <c r="O7" s="17" t="s">
        <v>203</v>
      </c>
      <c r="P7" s="16" t="s">
        <v>407</v>
      </c>
      <c r="Q7" s="16" t="s">
        <v>405</v>
      </c>
      <c r="R7" s="16" t="s">
        <v>405</v>
      </c>
      <c r="S7" s="16" t="s">
        <v>408</v>
      </c>
      <c r="V7" s="54" t="s">
        <v>174</v>
      </c>
      <c r="W7" s="72">
        <v>7.5599999999999999E-3</v>
      </c>
      <c r="Z7" s="54" t="s">
        <v>103</v>
      </c>
      <c r="AA7" s="72">
        <v>10</v>
      </c>
      <c r="AB7" t="s">
        <v>37</v>
      </c>
      <c r="AD7" s="54" t="s">
        <v>174</v>
      </c>
      <c r="AE7" s="72">
        <v>3.8199999999999998E-2</v>
      </c>
    </row>
    <row r="8" spans="2:32" x14ac:dyDescent="0.25">
      <c r="B8" t="s">
        <v>409</v>
      </c>
      <c r="I8" s="17" t="s">
        <v>206</v>
      </c>
      <c r="J8" s="22">
        <v>0.06</v>
      </c>
      <c r="K8" s="22">
        <v>0.04</v>
      </c>
      <c r="L8" s="22">
        <v>0.04</v>
      </c>
      <c r="M8" s="22">
        <v>0.03</v>
      </c>
      <c r="O8" s="17" t="s">
        <v>206</v>
      </c>
      <c r="P8" s="16" t="s">
        <v>410</v>
      </c>
      <c r="Q8" s="16" t="s">
        <v>411</v>
      </c>
      <c r="R8" s="16" t="s">
        <v>411</v>
      </c>
      <c r="S8" s="16" t="s">
        <v>412</v>
      </c>
      <c r="V8" s="289" t="s">
        <v>100</v>
      </c>
      <c r="W8" s="289"/>
      <c r="X8" s="289"/>
      <c r="Z8" s="54" t="s">
        <v>105</v>
      </c>
      <c r="AA8" s="72">
        <v>0.95</v>
      </c>
      <c r="AD8" s="289" t="s">
        <v>101</v>
      </c>
      <c r="AE8" s="289"/>
      <c r="AF8" s="289"/>
    </row>
    <row r="9" spans="2:32" x14ac:dyDescent="0.25">
      <c r="I9" s="14" t="s">
        <v>207</v>
      </c>
      <c r="J9" s="22">
        <v>0.26500000000000001</v>
      </c>
      <c r="K9" s="22">
        <v>0.23100000000000001</v>
      </c>
      <c r="L9" s="22">
        <v>0.23100000000000001</v>
      </c>
      <c r="M9" s="22">
        <v>0.245</v>
      </c>
      <c r="O9" s="14" t="s">
        <v>207</v>
      </c>
      <c r="P9" s="16" t="s">
        <v>413</v>
      </c>
      <c r="Q9" s="16" t="s">
        <v>414</v>
      </c>
      <c r="R9" s="16" t="s">
        <v>414</v>
      </c>
      <c r="S9" s="16" t="s">
        <v>415</v>
      </c>
      <c r="V9" s="54" t="s">
        <v>102</v>
      </c>
      <c r="W9" s="72">
        <v>4160</v>
      </c>
      <c r="X9" t="s">
        <v>83</v>
      </c>
      <c r="Z9" s="54" t="s">
        <v>109</v>
      </c>
      <c r="AA9" s="72">
        <v>3</v>
      </c>
      <c r="AD9" s="54" t="s">
        <v>104</v>
      </c>
      <c r="AE9" s="72">
        <v>208</v>
      </c>
      <c r="AF9" t="s">
        <v>83</v>
      </c>
    </row>
    <row r="10" spans="2:32" x14ac:dyDescent="0.25">
      <c r="B10" s="33" t="s">
        <v>416</v>
      </c>
      <c r="I10" s="15" t="s">
        <v>209</v>
      </c>
      <c r="J10" s="18">
        <v>0.26500000000000001</v>
      </c>
      <c r="K10" s="18">
        <v>0.23100000000000001</v>
      </c>
      <c r="L10" s="18">
        <v>0.23100000000000001</v>
      </c>
      <c r="M10" s="18">
        <v>0.245</v>
      </c>
      <c r="O10" s="15" t="s">
        <v>209</v>
      </c>
      <c r="P10" s="18">
        <v>0.26500000000000001</v>
      </c>
      <c r="Q10" s="18">
        <v>0.23100000000000001</v>
      </c>
      <c r="R10" s="18">
        <v>0.23100000000000001</v>
      </c>
      <c r="S10" s="18">
        <v>0.245</v>
      </c>
      <c r="V10" s="289" t="s">
        <v>108</v>
      </c>
      <c r="W10" s="289"/>
      <c r="X10" s="289"/>
      <c r="Z10" s="54" t="s">
        <v>110</v>
      </c>
      <c r="AA10" s="72">
        <v>480</v>
      </c>
      <c r="AB10" t="s">
        <v>83</v>
      </c>
      <c r="AD10" s="54" t="s">
        <v>106</v>
      </c>
      <c r="AE10" s="82">
        <v>0.97</v>
      </c>
    </row>
    <row r="11" spans="2:32" ht="77.45" customHeight="1" x14ac:dyDescent="0.25">
      <c r="B11" t="s">
        <v>417</v>
      </c>
      <c r="I11" s="296" t="s">
        <v>211</v>
      </c>
      <c r="J11" s="296"/>
      <c r="K11" s="296"/>
      <c r="L11" s="296"/>
      <c r="M11" s="296"/>
      <c r="O11" s="296" t="s">
        <v>211</v>
      </c>
      <c r="P11" s="296"/>
      <c r="Q11" s="296"/>
      <c r="R11" s="296"/>
      <c r="S11" s="296"/>
      <c r="V11" s="54" t="s">
        <v>102</v>
      </c>
      <c r="W11" s="72">
        <v>4160</v>
      </c>
      <c r="X11" t="s">
        <v>83</v>
      </c>
      <c r="Z11" s="54" t="s">
        <v>112</v>
      </c>
      <c r="AA11" s="72">
        <v>700</v>
      </c>
      <c r="AB11" t="s">
        <v>113</v>
      </c>
      <c r="AD11" s="289" t="s">
        <v>111</v>
      </c>
      <c r="AE11" s="289"/>
      <c r="AF11" s="289"/>
    </row>
    <row r="12" spans="2:32" x14ac:dyDescent="0.25">
      <c r="B12" t="s">
        <v>418</v>
      </c>
      <c r="V12" s="54" t="s">
        <v>116</v>
      </c>
      <c r="W12" s="72">
        <v>500</v>
      </c>
      <c r="X12" t="s">
        <v>88</v>
      </c>
      <c r="Z12" s="54" t="s">
        <v>117</v>
      </c>
      <c r="AA12" s="82">
        <v>0.96</v>
      </c>
      <c r="AD12" s="54" t="s">
        <v>114</v>
      </c>
      <c r="AE12" s="72">
        <v>208</v>
      </c>
      <c r="AF12" t="s">
        <v>83</v>
      </c>
    </row>
    <row r="13" spans="2:32" x14ac:dyDescent="0.25">
      <c r="B13" t="s">
        <v>419</v>
      </c>
      <c r="I13" s="296" t="s">
        <v>213</v>
      </c>
      <c r="J13" s="296"/>
      <c r="K13" s="296"/>
      <c r="L13" s="296"/>
      <c r="M13" s="296"/>
      <c r="O13" s="296" t="s">
        <v>213</v>
      </c>
      <c r="P13" s="296"/>
      <c r="Q13" s="296"/>
      <c r="R13" s="296"/>
      <c r="S13" s="296"/>
      <c r="V13" s="54" t="s">
        <v>93</v>
      </c>
      <c r="W13" s="72">
        <v>2500</v>
      </c>
      <c r="X13" t="s">
        <v>94</v>
      </c>
      <c r="Z13" s="54" t="s">
        <v>123</v>
      </c>
      <c r="AA13" s="82">
        <v>0.96199999999999997</v>
      </c>
      <c r="AD13" s="54" t="s">
        <v>118</v>
      </c>
      <c r="AE13" s="72">
        <v>30</v>
      </c>
      <c r="AF13" t="s">
        <v>113</v>
      </c>
    </row>
    <row r="14" spans="2:32" x14ac:dyDescent="0.25">
      <c r="I14" s="14" t="s">
        <v>190</v>
      </c>
      <c r="J14" s="296" t="s">
        <v>214</v>
      </c>
      <c r="K14" s="296"/>
      <c r="L14" s="297" t="s">
        <v>215</v>
      </c>
      <c r="M14" s="297"/>
      <c r="O14" s="14" t="s">
        <v>190</v>
      </c>
      <c r="P14" s="296" t="s">
        <v>214</v>
      </c>
      <c r="Q14" s="296"/>
      <c r="R14" s="297" t="s">
        <v>215</v>
      </c>
      <c r="S14" s="297"/>
      <c r="V14" s="54" t="s">
        <v>174</v>
      </c>
      <c r="W14" s="72">
        <v>5.1999999999999998E-3</v>
      </c>
      <c r="Z14" s="54" t="s">
        <v>125</v>
      </c>
      <c r="AA14" s="82">
        <v>0.95</v>
      </c>
      <c r="AD14" s="54" t="s">
        <v>121</v>
      </c>
      <c r="AE14" s="72">
        <v>10</v>
      </c>
      <c r="AF14" t="s">
        <v>122</v>
      </c>
    </row>
    <row r="15" spans="2:32" ht="24" x14ac:dyDescent="0.25">
      <c r="I15" s="15" t="s">
        <v>193</v>
      </c>
      <c r="J15" s="16" t="s">
        <v>194</v>
      </c>
      <c r="K15" s="16" t="s">
        <v>195</v>
      </c>
      <c r="L15" s="19" t="s">
        <v>195</v>
      </c>
      <c r="M15" s="19" t="s">
        <v>196</v>
      </c>
      <c r="O15" s="15" t="s">
        <v>193</v>
      </c>
      <c r="P15" s="16" t="s">
        <v>194</v>
      </c>
      <c r="Q15" s="16" t="s">
        <v>195</v>
      </c>
      <c r="R15" s="19" t="s">
        <v>195</v>
      </c>
      <c r="S15" s="19" t="s">
        <v>196</v>
      </c>
      <c r="Z15" s="54"/>
      <c r="AD15" s="54" t="s">
        <v>90</v>
      </c>
      <c r="AE15" s="72">
        <v>50</v>
      </c>
      <c r="AF15" t="s">
        <v>88</v>
      </c>
    </row>
    <row r="16" spans="2:32" x14ac:dyDescent="0.25">
      <c r="I16" s="15" t="s">
        <v>198</v>
      </c>
      <c r="J16" s="23" t="s">
        <v>199</v>
      </c>
      <c r="K16" s="23" t="s">
        <v>199</v>
      </c>
      <c r="L16" s="24" t="s">
        <v>199</v>
      </c>
      <c r="M16" s="24" t="s">
        <v>199</v>
      </c>
      <c r="O16" s="15" t="s">
        <v>198</v>
      </c>
      <c r="P16" s="14" t="s">
        <v>401</v>
      </c>
      <c r="Q16" s="14" t="s">
        <v>401</v>
      </c>
      <c r="R16" s="20" t="s">
        <v>401</v>
      </c>
      <c r="S16" s="20" t="s">
        <v>401</v>
      </c>
      <c r="AD16" s="54" t="s">
        <v>174</v>
      </c>
      <c r="AE16" s="72">
        <v>1.26</v>
      </c>
    </row>
    <row r="17" spans="2:19" x14ac:dyDescent="0.25">
      <c r="I17" s="17" t="s">
        <v>200</v>
      </c>
      <c r="J17" s="22">
        <v>0.15</v>
      </c>
      <c r="K17" s="22">
        <v>0.11</v>
      </c>
      <c r="L17" s="25">
        <v>0.11</v>
      </c>
      <c r="M17" s="25">
        <v>0.1</v>
      </c>
      <c r="O17" s="17" t="s">
        <v>200</v>
      </c>
      <c r="P17" s="16" t="s">
        <v>403</v>
      </c>
      <c r="Q17" s="16" t="s">
        <v>404</v>
      </c>
      <c r="R17" s="19" t="s">
        <v>404</v>
      </c>
      <c r="S17" s="19" t="s">
        <v>405</v>
      </c>
    </row>
    <row r="18" spans="2:19" x14ac:dyDescent="0.25">
      <c r="I18" s="17" t="s">
        <v>203</v>
      </c>
      <c r="J18" s="22">
        <v>6.5000000000000002E-2</v>
      </c>
      <c r="K18" s="22">
        <v>0.08</v>
      </c>
      <c r="L18" s="25">
        <v>0.08</v>
      </c>
      <c r="M18" s="25">
        <v>0.11</v>
      </c>
      <c r="O18" s="17" t="s">
        <v>203</v>
      </c>
      <c r="P18" s="16" t="s">
        <v>420</v>
      </c>
      <c r="Q18" s="16" t="s">
        <v>407</v>
      </c>
      <c r="R18" s="19" t="s">
        <v>407</v>
      </c>
      <c r="S18" s="19" t="s">
        <v>404</v>
      </c>
    </row>
    <row r="19" spans="2:19" x14ac:dyDescent="0.25">
      <c r="I19" s="17" t="s">
        <v>216</v>
      </c>
      <c r="J19" s="22">
        <v>0.05</v>
      </c>
      <c r="K19" s="22">
        <v>0.04</v>
      </c>
      <c r="L19" s="25">
        <v>0.04</v>
      </c>
      <c r="M19" s="25">
        <v>0.03</v>
      </c>
      <c r="O19" s="17" t="s">
        <v>216</v>
      </c>
      <c r="P19" s="16" t="s">
        <v>421</v>
      </c>
      <c r="Q19" s="16" t="s">
        <v>411</v>
      </c>
      <c r="R19" s="19" t="s">
        <v>411</v>
      </c>
      <c r="S19" s="19" t="s">
        <v>412</v>
      </c>
    </row>
    <row r="20" spans="2:19" x14ac:dyDescent="0.25">
      <c r="D20" s="30"/>
      <c r="I20" s="14" t="s">
        <v>207</v>
      </c>
      <c r="J20" s="22">
        <v>0.245</v>
      </c>
      <c r="K20" s="22">
        <v>0.189</v>
      </c>
      <c r="L20" s="25">
        <v>0.189</v>
      </c>
      <c r="M20" s="25">
        <v>0.223</v>
      </c>
      <c r="O20" s="14" t="s">
        <v>207</v>
      </c>
      <c r="P20" s="16" t="s">
        <v>415</v>
      </c>
      <c r="Q20" s="16" t="s">
        <v>422</v>
      </c>
      <c r="R20" s="19" t="s">
        <v>422</v>
      </c>
      <c r="S20" s="19" t="s">
        <v>423</v>
      </c>
    </row>
    <row r="21" spans="2:19" x14ac:dyDescent="0.25">
      <c r="I21" s="15" t="s">
        <v>209</v>
      </c>
      <c r="J21" s="18">
        <v>0.245</v>
      </c>
      <c r="K21" s="18">
        <v>0.189</v>
      </c>
      <c r="L21" s="21">
        <v>0.189</v>
      </c>
      <c r="M21" s="21">
        <v>0.223</v>
      </c>
      <c r="O21" s="15" t="s">
        <v>209</v>
      </c>
      <c r="P21" s="18">
        <v>0.245</v>
      </c>
      <c r="Q21" s="18">
        <v>0.189</v>
      </c>
      <c r="R21" s="21">
        <v>0.189</v>
      </c>
      <c r="S21" s="21">
        <v>0.223</v>
      </c>
    </row>
    <row r="22" spans="2:19" ht="92.45" customHeight="1" x14ac:dyDescent="0.25">
      <c r="I22" s="296" t="s">
        <v>217</v>
      </c>
      <c r="J22" s="296"/>
      <c r="K22" s="296"/>
      <c r="L22" s="296"/>
      <c r="M22" s="296"/>
      <c r="O22" s="296" t="s">
        <v>217</v>
      </c>
      <c r="P22" s="296"/>
      <c r="Q22" s="296"/>
      <c r="R22" s="296"/>
      <c r="S22" s="296"/>
    </row>
    <row r="24" spans="2:19" x14ac:dyDescent="0.25">
      <c r="B24" s="145" t="s">
        <v>424</v>
      </c>
    </row>
    <row r="25" spans="2:19" x14ac:dyDescent="0.25">
      <c r="B25" s="1" t="s">
        <v>425</v>
      </c>
      <c r="C25" s="1" t="s">
        <v>426</v>
      </c>
      <c r="D25" s="1" t="s">
        <v>427</v>
      </c>
      <c r="E25" s="1" t="s">
        <v>428</v>
      </c>
      <c r="H25" t="s">
        <v>429</v>
      </c>
      <c r="I25" s="1"/>
    </row>
    <row r="26" spans="2:19" x14ac:dyDescent="0.25">
      <c r="B26">
        <v>97814</v>
      </c>
      <c r="C26" t="s">
        <v>430</v>
      </c>
      <c r="D26" t="s">
        <v>431</v>
      </c>
      <c r="E26" t="str">
        <f>IFERROR(VLOOKUP(D26,$H$26:$I$43,2,FALSE),"4C")</f>
        <v>5B</v>
      </c>
      <c r="H26" t="s">
        <v>431</v>
      </c>
      <c r="I26" t="s">
        <v>400</v>
      </c>
    </row>
    <row r="27" spans="2:19" x14ac:dyDescent="0.25">
      <c r="B27">
        <v>97819</v>
      </c>
      <c r="C27" t="s">
        <v>432</v>
      </c>
      <c r="D27" t="s">
        <v>431</v>
      </c>
      <c r="E27" t="str">
        <f t="shared" ref="E27:E90" si="0">IFERROR(VLOOKUP(D27,$H$19:$I$36,2,FALSE),"4C")</f>
        <v>5B</v>
      </c>
      <c r="H27" t="s">
        <v>433</v>
      </c>
      <c r="I27" t="s">
        <v>400</v>
      </c>
    </row>
    <row r="28" spans="2:19" x14ac:dyDescent="0.25">
      <c r="B28">
        <v>97833</v>
      </c>
      <c r="C28" t="s">
        <v>434</v>
      </c>
      <c r="D28" t="s">
        <v>431</v>
      </c>
      <c r="E28" t="str">
        <f t="shared" si="0"/>
        <v>5B</v>
      </c>
      <c r="H28" t="s">
        <v>435</v>
      </c>
      <c r="I28" t="s">
        <v>400</v>
      </c>
    </row>
    <row r="29" spans="2:19" x14ac:dyDescent="0.25">
      <c r="B29">
        <v>97834</v>
      </c>
      <c r="C29" t="s">
        <v>436</v>
      </c>
      <c r="D29" t="s">
        <v>431</v>
      </c>
      <c r="E29" t="str">
        <f t="shared" si="0"/>
        <v>5B</v>
      </c>
      <c r="H29" t="s">
        <v>437</v>
      </c>
      <c r="I29" t="s">
        <v>400</v>
      </c>
    </row>
    <row r="30" spans="2:19" x14ac:dyDescent="0.25">
      <c r="B30">
        <v>97837</v>
      </c>
      <c r="C30" t="s">
        <v>438</v>
      </c>
      <c r="D30" t="s">
        <v>431</v>
      </c>
      <c r="E30" t="str">
        <f t="shared" si="0"/>
        <v>5B</v>
      </c>
      <c r="H30" t="s">
        <v>439</v>
      </c>
      <c r="I30" t="s">
        <v>400</v>
      </c>
    </row>
    <row r="31" spans="2:19" x14ac:dyDescent="0.25">
      <c r="B31">
        <v>97840</v>
      </c>
      <c r="C31" t="s">
        <v>440</v>
      </c>
      <c r="D31" t="s">
        <v>431</v>
      </c>
      <c r="E31" t="str">
        <f t="shared" si="0"/>
        <v>5B</v>
      </c>
      <c r="H31" t="s">
        <v>441</v>
      </c>
      <c r="I31" t="s">
        <v>400</v>
      </c>
    </row>
    <row r="32" spans="2:19" x14ac:dyDescent="0.25">
      <c r="B32">
        <v>97870</v>
      </c>
      <c r="C32" t="s">
        <v>442</v>
      </c>
      <c r="D32" t="s">
        <v>431</v>
      </c>
      <c r="E32" t="str">
        <f t="shared" si="0"/>
        <v>5B</v>
      </c>
      <c r="H32" t="s">
        <v>443</v>
      </c>
      <c r="I32" t="s">
        <v>400</v>
      </c>
    </row>
    <row r="33" spans="2:9" x14ac:dyDescent="0.25">
      <c r="B33">
        <v>97877</v>
      </c>
      <c r="C33" t="s">
        <v>444</v>
      </c>
      <c r="D33" t="s">
        <v>431</v>
      </c>
      <c r="E33" t="str">
        <f t="shared" si="0"/>
        <v>5B</v>
      </c>
      <c r="H33" t="s">
        <v>445</v>
      </c>
      <c r="I33" t="s">
        <v>400</v>
      </c>
    </row>
    <row r="34" spans="2:9" x14ac:dyDescent="0.25">
      <c r="B34">
        <v>97884</v>
      </c>
      <c r="C34" t="s">
        <v>446</v>
      </c>
      <c r="D34" t="s">
        <v>431</v>
      </c>
      <c r="E34" t="str">
        <f t="shared" si="0"/>
        <v>5B</v>
      </c>
      <c r="H34" t="s">
        <v>447</v>
      </c>
      <c r="I34" t="s">
        <v>400</v>
      </c>
    </row>
    <row r="35" spans="2:9" x14ac:dyDescent="0.25">
      <c r="B35">
        <v>97905</v>
      </c>
      <c r="C35" t="s">
        <v>448</v>
      </c>
      <c r="D35" t="s">
        <v>431</v>
      </c>
      <c r="E35" t="str">
        <f t="shared" si="0"/>
        <v>5B</v>
      </c>
      <c r="H35" t="s">
        <v>449</v>
      </c>
      <c r="I35" t="s">
        <v>400</v>
      </c>
    </row>
    <row r="36" spans="2:9" x14ac:dyDescent="0.25">
      <c r="B36">
        <v>97907</v>
      </c>
      <c r="C36" t="s">
        <v>450</v>
      </c>
      <c r="D36" t="s">
        <v>431</v>
      </c>
      <c r="E36" t="str">
        <f t="shared" si="0"/>
        <v>5B</v>
      </c>
      <c r="H36" t="s">
        <v>451</v>
      </c>
      <c r="I36" t="s">
        <v>400</v>
      </c>
    </row>
    <row r="37" spans="2:9" x14ac:dyDescent="0.25">
      <c r="B37">
        <v>97324</v>
      </c>
      <c r="C37" t="s">
        <v>452</v>
      </c>
      <c r="D37" t="s">
        <v>453</v>
      </c>
      <c r="E37" t="str">
        <f t="shared" si="0"/>
        <v>4C</v>
      </c>
      <c r="H37" t="s">
        <v>454</v>
      </c>
      <c r="I37" t="s">
        <v>400</v>
      </c>
    </row>
    <row r="38" spans="2:9" x14ac:dyDescent="0.25">
      <c r="B38">
        <v>97326</v>
      </c>
      <c r="C38" t="s">
        <v>455</v>
      </c>
      <c r="D38" t="s">
        <v>453</v>
      </c>
      <c r="E38" t="str">
        <f t="shared" si="0"/>
        <v>4C</v>
      </c>
      <c r="H38" t="s">
        <v>456</v>
      </c>
      <c r="I38" t="s">
        <v>400</v>
      </c>
    </row>
    <row r="39" spans="2:9" x14ac:dyDescent="0.25">
      <c r="B39">
        <v>97330</v>
      </c>
      <c r="C39" t="s">
        <v>457</v>
      </c>
      <c r="D39" t="s">
        <v>453</v>
      </c>
      <c r="E39" t="str">
        <f t="shared" si="0"/>
        <v>4C</v>
      </c>
      <c r="H39" t="s">
        <v>458</v>
      </c>
      <c r="I39" t="s">
        <v>400</v>
      </c>
    </row>
    <row r="40" spans="2:9" x14ac:dyDescent="0.25">
      <c r="B40">
        <v>97331</v>
      </c>
      <c r="C40" t="s">
        <v>457</v>
      </c>
      <c r="D40" t="s">
        <v>453</v>
      </c>
      <c r="E40" t="str">
        <f t="shared" si="0"/>
        <v>4C</v>
      </c>
      <c r="H40" t="s">
        <v>459</v>
      </c>
      <c r="I40" t="s">
        <v>400</v>
      </c>
    </row>
    <row r="41" spans="2:9" x14ac:dyDescent="0.25">
      <c r="B41">
        <v>97333</v>
      </c>
      <c r="C41" t="s">
        <v>457</v>
      </c>
      <c r="D41" t="s">
        <v>453</v>
      </c>
      <c r="E41" t="str">
        <f t="shared" si="0"/>
        <v>4C</v>
      </c>
      <c r="H41" t="s">
        <v>460</v>
      </c>
      <c r="I41" t="s">
        <v>400</v>
      </c>
    </row>
    <row r="42" spans="2:9" x14ac:dyDescent="0.25">
      <c r="B42">
        <v>97339</v>
      </c>
      <c r="C42" t="s">
        <v>457</v>
      </c>
      <c r="D42" t="s">
        <v>453</v>
      </c>
      <c r="E42" t="str">
        <f t="shared" si="0"/>
        <v>4C</v>
      </c>
      <c r="H42" t="s">
        <v>461</v>
      </c>
      <c r="I42" t="s">
        <v>400</v>
      </c>
    </row>
    <row r="43" spans="2:9" x14ac:dyDescent="0.25">
      <c r="B43">
        <v>97370</v>
      </c>
      <c r="C43" t="s">
        <v>462</v>
      </c>
      <c r="D43" t="s">
        <v>453</v>
      </c>
      <c r="E43" t="str">
        <f t="shared" si="0"/>
        <v>4C</v>
      </c>
      <c r="H43" t="s">
        <v>463</v>
      </c>
      <c r="I43" t="s">
        <v>400</v>
      </c>
    </row>
    <row r="44" spans="2:9" x14ac:dyDescent="0.25">
      <c r="B44">
        <v>97456</v>
      </c>
      <c r="C44" t="s">
        <v>464</v>
      </c>
      <c r="D44" t="s">
        <v>453</v>
      </c>
      <c r="E44" t="str">
        <f t="shared" si="0"/>
        <v>4C</v>
      </c>
    </row>
    <row r="45" spans="2:9" x14ac:dyDescent="0.25">
      <c r="B45">
        <v>97004</v>
      </c>
      <c r="C45" t="s">
        <v>465</v>
      </c>
      <c r="D45" t="s">
        <v>466</v>
      </c>
      <c r="E45" t="str">
        <f t="shared" si="0"/>
        <v>4C</v>
      </c>
    </row>
    <row r="46" spans="2:9" x14ac:dyDescent="0.25">
      <c r="B46">
        <v>97009</v>
      </c>
      <c r="C46" t="s">
        <v>467</v>
      </c>
      <c r="D46" t="s">
        <v>466</v>
      </c>
      <c r="E46" t="str">
        <f t="shared" si="0"/>
        <v>4C</v>
      </c>
    </row>
    <row r="47" spans="2:9" x14ac:dyDescent="0.25">
      <c r="B47">
        <v>97011</v>
      </c>
      <c r="C47" t="s">
        <v>468</v>
      </c>
      <c r="D47" t="s">
        <v>466</v>
      </c>
      <c r="E47" t="str">
        <f t="shared" si="0"/>
        <v>4C</v>
      </c>
    </row>
    <row r="48" spans="2:9" x14ac:dyDescent="0.25">
      <c r="B48">
        <v>97013</v>
      </c>
      <c r="C48" t="s">
        <v>469</v>
      </c>
      <c r="D48" t="s">
        <v>466</v>
      </c>
      <c r="E48" t="str">
        <f t="shared" si="0"/>
        <v>4C</v>
      </c>
    </row>
    <row r="49" spans="2:5" x14ac:dyDescent="0.25">
      <c r="B49">
        <v>97015</v>
      </c>
      <c r="C49" t="s">
        <v>466</v>
      </c>
      <c r="D49" t="s">
        <v>466</v>
      </c>
      <c r="E49" t="str">
        <f t="shared" si="0"/>
        <v>4C</v>
      </c>
    </row>
    <row r="50" spans="2:5" x14ac:dyDescent="0.25">
      <c r="B50">
        <v>97017</v>
      </c>
      <c r="C50" t="s">
        <v>470</v>
      </c>
      <c r="D50" t="s">
        <v>466</v>
      </c>
      <c r="E50" t="str">
        <f t="shared" si="0"/>
        <v>4C</v>
      </c>
    </row>
    <row r="51" spans="2:5" x14ac:dyDescent="0.25">
      <c r="B51">
        <v>97022</v>
      </c>
      <c r="C51" t="s">
        <v>471</v>
      </c>
      <c r="D51" t="s">
        <v>466</v>
      </c>
      <c r="E51" t="str">
        <f t="shared" si="0"/>
        <v>4C</v>
      </c>
    </row>
    <row r="52" spans="2:5" x14ac:dyDescent="0.25">
      <c r="B52">
        <v>97023</v>
      </c>
      <c r="C52" t="s">
        <v>472</v>
      </c>
      <c r="D52" t="s">
        <v>466</v>
      </c>
      <c r="E52" t="str">
        <f t="shared" si="0"/>
        <v>4C</v>
      </c>
    </row>
    <row r="53" spans="2:5" x14ac:dyDescent="0.25">
      <c r="B53">
        <v>97027</v>
      </c>
      <c r="C53" t="s">
        <v>473</v>
      </c>
      <c r="D53" t="s">
        <v>466</v>
      </c>
      <c r="E53" t="str">
        <f t="shared" si="0"/>
        <v>4C</v>
      </c>
    </row>
    <row r="54" spans="2:5" x14ac:dyDescent="0.25">
      <c r="B54">
        <v>97028</v>
      </c>
      <c r="C54" t="s">
        <v>474</v>
      </c>
      <c r="D54" t="s">
        <v>466</v>
      </c>
      <c r="E54" t="str">
        <f t="shared" si="0"/>
        <v>4C</v>
      </c>
    </row>
    <row r="55" spans="2:5" x14ac:dyDescent="0.25">
      <c r="B55">
        <v>97034</v>
      </c>
      <c r="C55" t="s">
        <v>475</v>
      </c>
      <c r="D55" t="s">
        <v>466</v>
      </c>
      <c r="E55" t="str">
        <f t="shared" si="0"/>
        <v>4C</v>
      </c>
    </row>
    <row r="56" spans="2:5" x14ac:dyDescent="0.25">
      <c r="B56">
        <v>97035</v>
      </c>
      <c r="C56" t="s">
        <v>475</v>
      </c>
      <c r="D56" t="s">
        <v>466</v>
      </c>
      <c r="E56" t="str">
        <f t="shared" si="0"/>
        <v>4C</v>
      </c>
    </row>
    <row r="57" spans="2:5" x14ac:dyDescent="0.25">
      <c r="B57">
        <v>97036</v>
      </c>
      <c r="C57" t="s">
        <v>476</v>
      </c>
      <c r="D57" t="s">
        <v>466</v>
      </c>
      <c r="E57" t="str">
        <f t="shared" si="0"/>
        <v>4C</v>
      </c>
    </row>
    <row r="58" spans="2:5" x14ac:dyDescent="0.25">
      <c r="B58">
        <v>97038</v>
      </c>
      <c r="C58" t="s">
        <v>477</v>
      </c>
      <c r="D58" t="s">
        <v>466</v>
      </c>
      <c r="E58" t="str">
        <f t="shared" si="0"/>
        <v>4C</v>
      </c>
    </row>
    <row r="59" spans="2:5" x14ac:dyDescent="0.25">
      <c r="B59">
        <v>97042</v>
      </c>
      <c r="C59" t="s">
        <v>478</v>
      </c>
      <c r="D59" t="s">
        <v>466</v>
      </c>
      <c r="E59" t="str">
        <f t="shared" si="0"/>
        <v>4C</v>
      </c>
    </row>
    <row r="60" spans="2:5" x14ac:dyDescent="0.25">
      <c r="B60">
        <v>97045</v>
      </c>
      <c r="C60" t="s">
        <v>479</v>
      </c>
      <c r="D60" t="s">
        <v>466</v>
      </c>
      <c r="E60" t="str">
        <f t="shared" si="0"/>
        <v>4C</v>
      </c>
    </row>
    <row r="61" spans="2:5" x14ac:dyDescent="0.25">
      <c r="B61">
        <v>97049</v>
      </c>
      <c r="C61" t="s">
        <v>480</v>
      </c>
      <c r="D61" t="s">
        <v>466</v>
      </c>
      <c r="E61" t="str">
        <f t="shared" si="0"/>
        <v>4C</v>
      </c>
    </row>
    <row r="62" spans="2:5" x14ac:dyDescent="0.25">
      <c r="B62">
        <v>97055</v>
      </c>
      <c r="C62" t="s">
        <v>481</v>
      </c>
      <c r="D62" t="s">
        <v>466</v>
      </c>
      <c r="E62" t="str">
        <f t="shared" si="0"/>
        <v>4C</v>
      </c>
    </row>
    <row r="63" spans="2:5" x14ac:dyDescent="0.25">
      <c r="B63">
        <v>97067</v>
      </c>
      <c r="C63" t="s">
        <v>482</v>
      </c>
      <c r="D63" t="s">
        <v>466</v>
      </c>
      <c r="E63" t="str">
        <f t="shared" si="0"/>
        <v>4C</v>
      </c>
    </row>
    <row r="64" spans="2:5" x14ac:dyDescent="0.25">
      <c r="B64">
        <v>97068</v>
      </c>
      <c r="C64" t="s">
        <v>483</v>
      </c>
      <c r="D64" t="s">
        <v>466</v>
      </c>
      <c r="E64" t="str">
        <f t="shared" si="0"/>
        <v>4C</v>
      </c>
    </row>
    <row r="65" spans="2:5" x14ac:dyDescent="0.25">
      <c r="B65">
        <v>97070</v>
      </c>
      <c r="C65" t="s">
        <v>484</v>
      </c>
      <c r="D65" t="s">
        <v>466</v>
      </c>
      <c r="E65" t="str">
        <f t="shared" si="0"/>
        <v>4C</v>
      </c>
    </row>
    <row r="66" spans="2:5" x14ac:dyDescent="0.25">
      <c r="B66">
        <v>97086</v>
      </c>
      <c r="C66" t="s">
        <v>485</v>
      </c>
      <c r="D66" t="s">
        <v>466</v>
      </c>
      <c r="E66" t="str">
        <f t="shared" si="0"/>
        <v>4C</v>
      </c>
    </row>
    <row r="67" spans="2:5" x14ac:dyDescent="0.25">
      <c r="B67">
        <v>97089</v>
      </c>
      <c r="C67" t="s">
        <v>486</v>
      </c>
      <c r="D67" t="s">
        <v>466</v>
      </c>
      <c r="E67" t="str">
        <f t="shared" si="0"/>
        <v>4C</v>
      </c>
    </row>
    <row r="68" spans="2:5" x14ac:dyDescent="0.25">
      <c r="B68">
        <v>97222</v>
      </c>
      <c r="C68" t="s">
        <v>487</v>
      </c>
      <c r="D68" t="s">
        <v>466</v>
      </c>
      <c r="E68" t="str">
        <f t="shared" si="0"/>
        <v>4C</v>
      </c>
    </row>
    <row r="69" spans="2:5" x14ac:dyDescent="0.25">
      <c r="B69">
        <v>97267</v>
      </c>
      <c r="C69" t="s">
        <v>487</v>
      </c>
      <c r="D69" t="s">
        <v>466</v>
      </c>
      <c r="E69" t="str">
        <f t="shared" si="0"/>
        <v>4C</v>
      </c>
    </row>
    <row r="70" spans="2:5" x14ac:dyDescent="0.25">
      <c r="B70">
        <v>97268</v>
      </c>
      <c r="C70" t="s">
        <v>487</v>
      </c>
      <c r="D70" t="s">
        <v>466</v>
      </c>
      <c r="E70" t="str">
        <f t="shared" si="0"/>
        <v>4C</v>
      </c>
    </row>
    <row r="71" spans="2:5" x14ac:dyDescent="0.25">
      <c r="B71">
        <v>97269</v>
      </c>
      <c r="C71" t="s">
        <v>487</v>
      </c>
      <c r="D71" t="s">
        <v>466</v>
      </c>
      <c r="E71" t="str">
        <f t="shared" si="0"/>
        <v>4C</v>
      </c>
    </row>
    <row r="72" spans="2:5" x14ac:dyDescent="0.25">
      <c r="B72">
        <v>97102</v>
      </c>
      <c r="C72" t="s">
        <v>488</v>
      </c>
      <c r="D72" t="s">
        <v>489</v>
      </c>
      <c r="E72" t="str">
        <f t="shared" si="0"/>
        <v>4C</v>
      </c>
    </row>
    <row r="73" spans="2:5" x14ac:dyDescent="0.25">
      <c r="B73">
        <v>97103</v>
      </c>
      <c r="C73" t="s">
        <v>490</v>
      </c>
      <c r="D73" t="s">
        <v>489</v>
      </c>
      <c r="E73" t="str">
        <f t="shared" si="0"/>
        <v>4C</v>
      </c>
    </row>
    <row r="74" spans="2:5" x14ac:dyDescent="0.25">
      <c r="B74">
        <v>97110</v>
      </c>
      <c r="C74" t="s">
        <v>491</v>
      </c>
      <c r="D74" t="s">
        <v>489</v>
      </c>
      <c r="E74" t="str">
        <f t="shared" si="0"/>
        <v>4C</v>
      </c>
    </row>
    <row r="75" spans="2:5" x14ac:dyDescent="0.25">
      <c r="B75">
        <v>97121</v>
      </c>
      <c r="C75" t="s">
        <v>492</v>
      </c>
      <c r="D75" t="s">
        <v>489</v>
      </c>
      <c r="E75" t="str">
        <f t="shared" si="0"/>
        <v>4C</v>
      </c>
    </row>
    <row r="76" spans="2:5" x14ac:dyDescent="0.25">
      <c r="B76">
        <v>97138</v>
      </c>
      <c r="C76" t="s">
        <v>493</v>
      </c>
      <c r="D76" t="s">
        <v>489</v>
      </c>
      <c r="E76" t="str">
        <f t="shared" si="0"/>
        <v>4C</v>
      </c>
    </row>
    <row r="77" spans="2:5" x14ac:dyDescent="0.25">
      <c r="B77">
        <v>97145</v>
      </c>
      <c r="C77" t="s">
        <v>494</v>
      </c>
      <c r="D77" t="s">
        <v>489</v>
      </c>
      <c r="E77" t="str">
        <f t="shared" si="0"/>
        <v>4C</v>
      </c>
    </row>
    <row r="78" spans="2:5" x14ac:dyDescent="0.25">
      <c r="B78">
        <v>97146</v>
      </c>
      <c r="C78" t="s">
        <v>495</v>
      </c>
      <c r="D78" t="s">
        <v>489</v>
      </c>
      <c r="E78" t="str">
        <f t="shared" si="0"/>
        <v>4C</v>
      </c>
    </row>
    <row r="79" spans="2:5" x14ac:dyDescent="0.25">
      <c r="B79">
        <v>97016</v>
      </c>
      <c r="C79" t="s">
        <v>496</v>
      </c>
      <c r="D79" t="s">
        <v>497</v>
      </c>
      <c r="E79" t="str">
        <f t="shared" si="0"/>
        <v>4C</v>
      </c>
    </row>
    <row r="80" spans="2:5" x14ac:dyDescent="0.25">
      <c r="B80">
        <v>97018</v>
      </c>
      <c r="C80" t="s">
        <v>498</v>
      </c>
      <c r="D80" t="s">
        <v>497</v>
      </c>
      <c r="E80" t="str">
        <f t="shared" si="0"/>
        <v>4C</v>
      </c>
    </row>
    <row r="81" spans="2:5" x14ac:dyDescent="0.25">
      <c r="B81">
        <v>97048</v>
      </c>
      <c r="C81" t="s">
        <v>499</v>
      </c>
      <c r="D81" t="s">
        <v>497</v>
      </c>
      <c r="E81" t="str">
        <f t="shared" si="0"/>
        <v>4C</v>
      </c>
    </row>
    <row r="82" spans="2:5" x14ac:dyDescent="0.25">
      <c r="B82">
        <v>97051</v>
      </c>
      <c r="C82" t="s">
        <v>500</v>
      </c>
      <c r="D82" t="s">
        <v>497</v>
      </c>
      <c r="E82" t="str">
        <f t="shared" si="0"/>
        <v>4C</v>
      </c>
    </row>
    <row r="83" spans="2:5" x14ac:dyDescent="0.25">
      <c r="B83">
        <v>97053</v>
      </c>
      <c r="C83" t="s">
        <v>501</v>
      </c>
      <c r="D83" t="s">
        <v>497</v>
      </c>
      <c r="E83" t="str">
        <f t="shared" si="0"/>
        <v>4C</v>
      </c>
    </row>
    <row r="84" spans="2:5" x14ac:dyDescent="0.25">
      <c r="B84">
        <v>97054</v>
      </c>
      <c r="C84" t="s">
        <v>502</v>
      </c>
      <c r="D84" t="s">
        <v>497</v>
      </c>
      <c r="E84" t="str">
        <f t="shared" si="0"/>
        <v>4C</v>
      </c>
    </row>
    <row r="85" spans="2:5" x14ac:dyDescent="0.25">
      <c r="B85">
        <v>97056</v>
      </c>
      <c r="C85" t="s">
        <v>503</v>
      </c>
      <c r="D85" t="s">
        <v>497</v>
      </c>
      <c r="E85" t="str">
        <f t="shared" si="0"/>
        <v>4C</v>
      </c>
    </row>
    <row r="86" spans="2:5" x14ac:dyDescent="0.25">
      <c r="B86">
        <v>97064</v>
      </c>
      <c r="C86" t="s">
        <v>504</v>
      </c>
      <c r="D86" t="s">
        <v>497</v>
      </c>
      <c r="E86" t="str">
        <f t="shared" si="0"/>
        <v>4C</v>
      </c>
    </row>
    <row r="87" spans="2:5" x14ac:dyDescent="0.25">
      <c r="B87">
        <v>97407</v>
      </c>
      <c r="C87" t="s">
        <v>505</v>
      </c>
      <c r="D87" t="s">
        <v>506</v>
      </c>
      <c r="E87" t="str">
        <f t="shared" si="0"/>
        <v>4C</v>
      </c>
    </row>
    <row r="88" spans="2:5" x14ac:dyDescent="0.25">
      <c r="B88">
        <v>97411</v>
      </c>
      <c r="C88" t="s">
        <v>507</v>
      </c>
      <c r="D88" t="s">
        <v>506</v>
      </c>
      <c r="E88" t="str">
        <f t="shared" si="0"/>
        <v>4C</v>
      </c>
    </row>
    <row r="89" spans="2:5" x14ac:dyDescent="0.25">
      <c r="B89">
        <v>97414</v>
      </c>
      <c r="C89" t="s">
        <v>508</v>
      </c>
      <c r="D89" t="s">
        <v>506</v>
      </c>
      <c r="E89" t="str">
        <f t="shared" si="0"/>
        <v>4C</v>
      </c>
    </row>
    <row r="90" spans="2:5" x14ac:dyDescent="0.25">
      <c r="B90">
        <v>97420</v>
      </c>
      <c r="C90" t="s">
        <v>509</v>
      </c>
      <c r="D90" t="s">
        <v>506</v>
      </c>
      <c r="E90" t="str">
        <f t="shared" si="0"/>
        <v>4C</v>
      </c>
    </row>
    <row r="91" spans="2:5" x14ac:dyDescent="0.25">
      <c r="B91">
        <v>97423</v>
      </c>
      <c r="C91" t="s">
        <v>510</v>
      </c>
      <c r="D91" t="s">
        <v>506</v>
      </c>
      <c r="E91" t="str">
        <f t="shared" ref="E91:E154" si="1">IFERROR(VLOOKUP(D91,$H$19:$I$36,2,FALSE),"4C")</f>
        <v>4C</v>
      </c>
    </row>
    <row r="92" spans="2:5" x14ac:dyDescent="0.25">
      <c r="B92">
        <v>97449</v>
      </c>
      <c r="C92" t="s">
        <v>511</v>
      </c>
      <c r="D92" t="s">
        <v>506</v>
      </c>
      <c r="E92" t="str">
        <f t="shared" si="1"/>
        <v>4C</v>
      </c>
    </row>
    <row r="93" spans="2:5" x14ac:dyDescent="0.25">
      <c r="B93">
        <v>97458</v>
      </c>
      <c r="C93" t="s">
        <v>512</v>
      </c>
      <c r="D93" t="s">
        <v>506</v>
      </c>
      <c r="E93" t="str">
        <f t="shared" si="1"/>
        <v>4C</v>
      </c>
    </row>
    <row r="94" spans="2:5" x14ac:dyDescent="0.25">
      <c r="B94">
        <v>97459</v>
      </c>
      <c r="C94" t="s">
        <v>513</v>
      </c>
      <c r="D94" t="s">
        <v>506</v>
      </c>
      <c r="E94" t="str">
        <f t="shared" si="1"/>
        <v>4C</v>
      </c>
    </row>
    <row r="95" spans="2:5" x14ac:dyDescent="0.25">
      <c r="B95">
        <v>97466</v>
      </c>
      <c r="C95" t="s">
        <v>514</v>
      </c>
      <c r="D95" t="s">
        <v>506</v>
      </c>
      <c r="E95" t="str">
        <f t="shared" si="1"/>
        <v>4C</v>
      </c>
    </row>
    <row r="96" spans="2:5" x14ac:dyDescent="0.25">
      <c r="B96">
        <v>97751</v>
      </c>
      <c r="C96" t="s">
        <v>515</v>
      </c>
      <c r="D96" t="s">
        <v>433</v>
      </c>
      <c r="E96" t="str">
        <f t="shared" si="1"/>
        <v>5B</v>
      </c>
    </row>
    <row r="97" spans="2:5" x14ac:dyDescent="0.25">
      <c r="B97">
        <v>97752</v>
      </c>
      <c r="C97" t="s">
        <v>516</v>
      </c>
      <c r="D97" t="s">
        <v>433</v>
      </c>
      <c r="E97" t="str">
        <f t="shared" si="1"/>
        <v>5B</v>
      </c>
    </row>
    <row r="98" spans="2:5" x14ac:dyDescent="0.25">
      <c r="B98">
        <v>97753</v>
      </c>
      <c r="C98" t="s">
        <v>517</v>
      </c>
      <c r="D98" t="s">
        <v>433</v>
      </c>
      <c r="E98" t="str">
        <f t="shared" si="1"/>
        <v>5B</v>
      </c>
    </row>
    <row r="99" spans="2:5" x14ac:dyDescent="0.25">
      <c r="B99">
        <v>97754</v>
      </c>
      <c r="C99" t="s">
        <v>518</v>
      </c>
      <c r="D99" t="s">
        <v>433</v>
      </c>
      <c r="E99" t="str">
        <f t="shared" si="1"/>
        <v>5B</v>
      </c>
    </row>
    <row r="100" spans="2:5" x14ac:dyDescent="0.25">
      <c r="B100">
        <v>97406</v>
      </c>
      <c r="C100" t="s">
        <v>519</v>
      </c>
      <c r="D100" t="s">
        <v>520</v>
      </c>
      <c r="E100" t="str">
        <f t="shared" si="1"/>
        <v>4C</v>
      </c>
    </row>
    <row r="101" spans="2:5" x14ac:dyDescent="0.25">
      <c r="B101">
        <v>97415</v>
      </c>
      <c r="C101" t="s">
        <v>521</v>
      </c>
      <c r="D101" t="s">
        <v>520</v>
      </c>
      <c r="E101" t="str">
        <f t="shared" si="1"/>
        <v>4C</v>
      </c>
    </row>
    <row r="102" spans="2:5" x14ac:dyDescent="0.25">
      <c r="B102">
        <v>97444</v>
      </c>
      <c r="C102" t="s">
        <v>522</v>
      </c>
      <c r="D102" t="s">
        <v>520</v>
      </c>
      <c r="E102" t="str">
        <f t="shared" si="1"/>
        <v>4C</v>
      </c>
    </row>
    <row r="103" spans="2:5" x14ac:dyDescent="0.25">
      <c r="B103">
        <v>97450</v>
      </c>
      <c r="C103" t="s">
        <v>523</v>
      </c>
      <c r="D103" t="s">
        <v>520</v>
      </c>
      <c r="E103" t="str">
        <f t="shared" si="1"/>
        <v>4C</v>
      </c>
    </row>
    <row r="104" spans="2:5" x14ac:dyDescent="0.25">
      <c r="B104">
        <v>97464</v>
      </c>
      <c r="C104" t="s">
        <v>524</v>
      </c>
      <c r="D104" t="s">
        <v>520</v>
      </c>
      <c r="E104" t="str">
        <f t="shared" si="1"/>
        <v>4C</v>
      </c>
    </row>
    <row r="105" spans="2:5" x14ac:dyDescent="0.25">
      <c r="B105">
        <v>97465</v>
      </c>
      <c r="C105" t="s">
        <v>525</v>
      </c>
      <c r="D105" t="s">
        <v>520</v>
      </c>
      <c r="E105" t="str">
        <f t="shared" si="1"/>
        <v>4C</v>
      </c>
    </row>
    <row r="106" spans="2:5" x14ac:dyDescent="0.25">
      <c r="B106">
        <v>97476</v>
      </c>
      <c r="C106" t="s">
        <v>526</v>
      </c>
      <c r="D106" t="s">
        <v>520</v>
      </c>
      <c r="E106" t="str">
        <f t="shared" si="1"/>
        <v>4C</v>
      </c>
    </row>
    <row r="107" spans="2:5" x14ac:dyDescent="0.25">
      <c r="B107">
        <v>97491</v>
      </c>
      <c r="C107" t="s">
        <v>527</v>
      </c>
      <c r="D107" t="s">
        <v>520</v>
      </c>
      <c r="E107" t="str">
        <f t="shared" si="1"/>
        <v>4C</v>
      </c>
    </row>
    <row r="108" spans="2:5" x14ac:dyDescent="0.25">
      <c r="B108">
        <v>97701</v>
      </c>
      <c r="C108" t="s">
        <v>528</v>
      </c>
      <c r="D108" t="s">
        <v>435</v>
      </c>
      <c r="E108" t="str">
        <f t="shared" si="1"/>
        <v>5B</v>
      </c>
    </row>
    <row r="109" spans="2:5" x14ac:dyDescent="0.25">
      <c r="B109">
        <v>97702</v>
      </c>
      <c r="C109" t="s">
        <v>528</v>
      </c>
      <c r="D109" t="s">
        <v>435</v>
      </c>
      <c r="E109" t="str">
        <f t="shared" si="1"/>
        <v>5B</v>
      </c>
    </row>
    <row r="110" spans="2:5" x14ac:dyDescent="0.25">
      <c r="B110">
        <v>97707</v>
      </c>
      <c r="C110" t="s">
        <v>528</v>
      </c>
      <c r="D110" t="s">
        <v>435</v>
      </c>
      <c r="E110" t="str">
        <f t="shared" si="1"/>
        <v>5B</v>
      </c>
    </row>
    <row r="111" spans="2:5" x14ac:dyDescent="0.25">
      <c r="B111">
        <v>97708</v>
      </c>
      <c r="C111" t="s">
        <v>528</v>
      </c>
      <c r="D111" t="s">
        <v>435</v>
      </c>
      <c r="E111" t="str">
        <f t="shared" si="1"/>
        <v>5B</v>
      </c>
    </row>
    <row r="112" spans="2:5" x14ac:dyDescent="0.25">
      <c r="B112">
        <v>97709</v>
      </c>
      <c r="C112" t="s">
        <v>528</v>
      </c>
      <c r="D112" t="s">
        <v>435</v>
      </c>
      <c r="E112" t="str">
        <f t="shared" si="1"/>
        <v>5B</v>
      </c>
    </row>
    <row r="113" spans="2:5" x14ac:dyDescent="0.25">
      <c r="B113">
        <v>97712</v>
      </c>
      <c r="C113" t="s">
        <v>529</v>
      </c>
      <c r="D113" t="s">
        <v>435</v>
      </c>
      <c r="E113" t="str">
        <f t="shared" si="1"/>
        <v>5B</v>
      </c>
    </row>
    <row r="114" spans="2:5" x14ac:dyDescent="0.25">
      <c r="B114">
        <v>97739</v>
      </c>
      <c r="C114" t="s">
        <v>530</v>
      </c>
      <c r="D114" t="s">
        <v>435</v>
      </c>
      <c r="E114" t="str">
        <f t="shared" si="1"/>
        <v>5B</v>
      </c>
    </row>
    <row r="115" spans="2:5" x14ac:dyDescent="0.25">
      <c r="B115">
        <v>97756</v>
      </c>
      <c r="C115" t="s">
        <v>531</v>
      </c>
      <c r="D115" t="s">
        <v>435</v>
      </c>
      <c r="E115" t="str">
        <f t="shared" si="1"/>
        <v>5B</v>
      </c>
    </row>
    <row r="116" spans="2:5" x14ac:dyDescent="0.25">
      <c r="B116">
        <v>97759</v>
      </c>
      <c r="C116" t="s">
        <v>532</v>
      </c>
      <c r="D116" t="s">
        <v>435</v>
      </c>
      <c r="E116" t="str">
        <f t="shared" si="1"/>
        <v>5B</v>
      </c>
    </row>
    <row r="117" spans="2:5" x14ac:dyDescent="0.25">
      <c r="B117">
        <v>97410</v>
      </c>
      <c r="C117" t="s">
        <v>533</v>
      </c>
      <c r="D117" t="s">
        <v>534</v>
      </c>
      <c r="E117" t="str">
        <f t="shared" si="1"/>
        <v>4C</v>
      </c>
    </row>
    <row r="118" spans="2:5" x14ac:dyDescent="0.25">
      <c r="B118">
        <v>97416</v>
      </c>
      <c r="C118" t="s">
        <v>535</v>
      </c>
      <c r="D118" t="s">
        <v>534</v>
      </c>
      <c r="E118" t="str">
        <f t="shared" si="1"/>
        <v>4C</v>
      </c>
    </row>
    <row r="119" spans="2:5" x14ac:dyDescent="0.25">
      <c r="B119">
        <v>97417</v>
      </c>
      <c r="C119" t="s">
        <v>536</v>
      </c>
      <c r="D119" t="s">
        <v>534</v>
      </c>
      <c r="E119" t="str">
        <f t="shared" si="1"/>
        <v>4C</v>
      </c>
    </row>
    <row r="120" spans="2:5" x14ac:dyDescent="0.25">
      <c r="B120">
        <v>97428</v>
      </c>
      <c r="C120" t="s">
        <v>537</v>
      </c>
      <c r="D120" t="s">
        <v>534</v>
      </c>
      <c r="E120" t="str">
        <f t="shared" si="1"/>
        <v>4C</v>
      </c>
    </row>
    <row r="121" spans="2:5" x14ac:dyDescent="0.25">
      <c r="B121">
        <v>97429</v>
      </c>
      <c r="C121" t="s">
        <v>538</v>
      </c>
      <c r="D121" t="s">
        <v>534</v>
      </c>
      <c r="E121" t="str">
        <f t="shared" si="1"/>
        <v>4C</v>
      </c>
    </row>
    <row r="122" spans="2:5" x14ac:dyDescent="0.25">
      <c r="B122">
        <v>97432</v>
      </c>
      <c r="C122" t="s">
        <v>539</v>
      </c>
      <c r="D122" t="s">
        <v>534</v>
      </c>
      <c r="E122" t="str">
        <f t="shared" si="1"/>
        <v>4C</v>
      </c>
    </row>
    <row r="123" spans="2:5" x14ac:dyDescent="0.25">
      <c r="B123">
        <v>97435</v>
      </c>
      <c r="C123" t="s">
        <v>540</v>
      </c>
      <c r="D123" t="s">
        <v>534</v>
      </c>
      <c r="E123" t="str">
        <f t="shared" si="1"/>
        <v>4C</v>
      </c>
    </row>
    <row r="124" spans="2:5" x14ac:dyDescent="0.25">
      <c r="B124">
        <v>97436</v>
      </c>
      <c r="C124" t="s">
        <v>541</v>
      </c>
      <c r="D124" t="s">
        <v>534</v>
      </c>
      <c r="E124" t="str">
        <f t="shared" si="1"/>
        <v>4C</v>
      </c>
    </row>
    <row r="125" spans="2:5" x14ac:dyDescent="0.25">
      <c r="B125">
        <v>97441</v>
      </c>
      <c r="C125" t="s">
        <v>542</v>
      </c>
      <c r="D125" t="s">
        <v>534</v>
      </c>
      <c r="E125" t="str">
        <f t="shared" si="1"/>
        <v>4C</v>
      </c>
    </row>
    <row r="126" spans="2:5" x14ac:dyDescent="0.25">
      <c r="B126">
        <v>97442</v>
      </c>
      <c r="C126" t="s">
        <v>543</v>
      </c>
      <c r="D126" t="s">
        <v>534</v>
      </c>
      <c r="E126" t="str">
        <f t="shared" si="1"/>
        <v>4C</v>
      </c>
    </row>
    <row r="127" spans="2:5" x14ac:dyDescent="0.25">
      <c r="B127">
        <v>97443</v>
      </c>
      <c r="C127" t="s">
        <v>544</v>
      </c>
      <c r="D127" t="s">
        <v>534</v>
      </c>
      <c r="E127" t="str">
        <f t="shared" si="1"/>
        <v>4C</v>
      </c>
    </row>
    <row r="128" spans="2:5" x14ac:dyDescent="0.25">
      <c r="B128">
        <v>97447</v>
      </c>
      <c r="C128" t="s">
        <v>545</v>
      </c>
      <c r="D128" t="s">
        <v>534</v>
      </c>
      <c r="E128" t="str">
        <f t="shared" si="1"/>
        <v>4C</v>
      </c>
    </row>
    <row r="129" spans="2:5" x14ac:dyDescent="0.25">
      <c r="B129">
        <v>97457</v>
      </c>
      <c r="C129" t="s">
        <v>546</v>
      </c>
      <c r="D129" t="s">
        <v>534</v>
      </c>
      <c r="E129" t="str">
        <f t="shared" si="1"/>
        <v>4C</v>
      </c>
    </row>
    <row r="130" spans="2:5" x14ac:dyDescent="0.25">
      <c r="B130">
        <v>97462</v>
      </c>
      <c r="C130" t="s">
        <v>547</v>
      </c>
      <c r="D130" t="s">
        <v>534</v>
      </c>
      <c r="E130" t="str">
        <f t="shared" si="1"/>
        <v>4C</v>
      </c>
    </row>
    <row r="131" spans="2:5" x14ac:dyDescent="0.25">
      <c r="B131">
        <v>97467</v>
      </c>
      <c r="C131" t="s">
        <v>548</v>
      </c>
      <c r="D131" t="s">
        <v>534</v>
      </c>
      <c r="E131" t="str">
        <f t="shared" si="1"/>
        <v>4C</v>
      </c>
    </row>
    <row r="132" spans="2:5" x14ac:dyDescent="0.25">
      <c r="B132">
        <v>97469</v>
      </c>
      <c r="C132" t="s">
        <v>549</v>
      </c>
      <c r="D132" t="s">
        <v>534</v>
      </c>
      <c r="E132" t="str">
        <f t="shared" si="1"/>
        <v>4C</v>
      </c>
    </row>
    <row r="133" spans="2:5" x14ac:dyDescent="0.25">
      <c r="B133">
        <v>97470</v>
      </c>
      <c r="C133" t="s">
        <v>550</v>
      </c>
      <c r="D133" t="s">
        <v>534</v>
      </c>
      <c r="E133" t="str">
        <f t="shared" si="1"/>
        <v>4C</v>
      </c>
    </row>
    <row r="134" spans="2:5" x14ac:dyDescent="0.25">
      <c r="B134">
        <v>97473</v>
      </c>
      <c r="C134" t="s">
        <v>551</v>
      </c>
      <c r="D134" t="s">
        <v>534</v>
      </c>
      <c r="E134" t="str">
        <f t="shared" si="1"/>
        <v>4C</v>
      </c>
    </row>
    <row r="135" spans="2:5" x14ac:dyDescent="0.25">
      <c r="B135">
        <v>97479</v>
      </c>
      <c r="C135" t="s">
        <v>552</v>
      </c>
      <c r="D135" t="s">
        <v>534</v>
      </c>
      <c r="E135" t="str">
        <f t="shared" si="1"/>
        <v>4C</v>
      </c>
    </row>
    <row r="136" spans="2:5" x14ac:dyDescent="0.25">
      <c r="B136">
        <v>97481</v>
      </c>
      <c r="C136" t="s">
        <v>553</v>
      </c>
      <c r="D136" t="s">
        <v>534</v>
      </c>
      <c r="E136" t="str">
        <f t="shared" si="1"/>
        <v>4C</v>
      </c>
    </row>
    <row r="137" spans="2:5" x14ac:dyDescent="0.25">
      <c r="B137">
        <v>97484</v>
      </c>
      <c r="C137" t="s">
        <v>554</v>
      </c>
      <c r="D137" t="s">
        <v>534</v>
      </c>
      <c r="E137" t="str">
        <f t="shared" si="1"/>
        <v>4C</v>
      </c>
    </row>
    <row r="138" spans="2:5" x14ac:dyDescent="0.25">
      <c r="B138">
        <v>97486</v>
      </c>
      <c r="C138" t="s">
        <v>555</v>
      </c>
      <c r="D138" t="s">
        <v>534</v>
      </c>
      <c r="E138" t="str">
        <f t="shared" si="1"/>
        <v>4C</v>
      </c>
    </row>
    <row r="139" spans="2:5" x14ac:dyDescent="0.25">
      <c r="B139">
        <v>97494</v>
      </c>
      <c r="C139" t="s">
        <v>556</v>
      </c>
      <c r="D139" t="s">
        <v>534</v>
      </c>
      <c r="E139" t="str">
        <f t="shared" si="1"/>
        <v>4C</v>
      </c>
    </row>
    <row r="140" spans="2:5" x14ac:dyDescent="0.25">
      <c r="B140">
        <v>97495</v>
      </c>
      <c r="C140" t="s">
        <v>557</v>
      </c>
      <c r="D140" t="s">
        <v>534</v>
      </c>
      <c r="E140" t="str">
        <f t="shared" si="1"/>
        <v>4C</v>
      </c>
    </row>
    <row r="141" spans="2:5" x14ac:dyDescent="0.25">
      <c r="B141">
        <v>97496</v>
      </c>
      <c r="C141" t="s">
        <v>558</v>
      </c>
      <c r="D141" t="s">
        <v>534</v>
      </c>
      <c r="E141" t="str">
        <f t="shared" si="1"/>
        <v>4C</v>
      </c>
    </row>
    <row r="142" spans="2:5" x14ac:dyDescent="0.25">
      <c r="B142">
        <v>97499</v>
      </c>
      <c r="C142" t="s">
        <v>559</v>
      </c>
      <c r="D142" t="s">
        <v>534</v>
      </c>
      <c r="E142" t="str">
        <f t="shared" si="1"/>
        <v>4C</v>
      </c>
    </row>
    <row r="143" spans="2:5" x14ac:dyDescent="0.25">
      <c r="B143">
        <v>97812</v>
      </c>
      <c r="C143" t="s">
        <v>560</v>
      </c>
      <c r="D143" t="s">
        <v>437</v>
      </c>
      <c r="E143" t="str">
        <f t="shared" si="1"/>
        <v>5B</v>
      </c>
    </row>
    <row r="144" spans="2:5" x14ac:dyDescent="0.25">
      <c r="B144">
        <v>97823</v>
      </c>
      <c r="C144" t="s">
        <v>561</v>
      </c>
      <c r="D144" t="s">
        <v>437</v>
      </c>
      <c r="E144" t="str">
        <f t="shared" si="1"/>
        <v>5B</v>
      </c>
    </row>
    <row r="145" spans="2:5" x14ac:dyDescent="0.25">
      <c r="B145">
        <v>97861</v>
      </c>
      <c r="C145" t="s">
        <v>562</v>
      </c>
      <c r="D145" t="s">
        <v>437</v>
      </c>
      <c r="E145" t="str">
        <f t="shared" si="1"/>
        <v>5B</v>
      </c>
    </row>
    <row r="146" spans="2:5" x14ac:dyDescent="0.25">
      <c r="B146">
        <v>97817</v>
      </c>
      <c r="C146" t="s">
        <v>563</v>
      </c>
      <c r="D146" t="s">
        <v>439</v>
      </c>
      <c r="E146" t="str">
        <f t="shared" si="1"/>
        <v>5B</v>
      </c>
    </row>
    <row r="147" spans="2:5" x14ac:dyDescent="0.25">
      <c r="B147">
        <v>97820</v>
      </c>
      <c r="C147" t="s">
        <v>564</v>
      </c>
      <c r="D147" t="s">
        <v>439</v>
      </c>
      <c r="E147" t="str">
        <f t="shared" si="1"/>
        <v>5B</v>
      </c>
    </row>
    <row r="148" spans="2:5" x14ac:dyDescent="0.25">
      <c r="B148">
        <v>97825</v>
      </c>
      <c r="C148" t="s">
        <v>565</v>
      </c>
      <c r="D148" t="s">
        <v>439</v>
      </c>
      <c r="E148" t="str">
        <f t="shared" si="1"/>
        <v>5B</v>
      </c>
    </row>
    <row r="149" spans="2:5" x14ac:dyDescent="0.25">
      <c r="B149">
        <v>97845</v>
      </c>
      <c r="C149" t="s">
        <v>566</v>
      </c>
      <c r="D149" t="s">
        <v>439</v>
      </c>
      <c r="E149" t="str">
        <f t="shared" si="1"/>
        <v>5B</v>
      </c>
    </row>
    <row r="150" spans="2:5" x14ac:dyDescent="0.25">
      <c r="B150">
        <v>97848</v>
      </c>
      <c r="C150" t="s">
        <v>567</v>
      </c>
      <c r="D150" t="s">
        <v>439</v>
      </c>
      <c r="E150" t="str">
        <f t="shared" si="1"/>
        <v>5B</v>
      </c>
    </row>
    <row r="151" spans="2:5" x14ac:dyDescent="0.25">
      <c r="B151">
        <v>97856</v>
      </c>
      <c r="C151" t="s">
        <v>568</v>
      </c>
      <c r="D151" t="s">
        <v>439</v>
      </c>
      <c r="E151" t="str">
        <f t="shared" si="1"/>
        <v>5B</v>
      </c>
    </row>
    <row r="152" spans="2:5" x14ac:dyDescent="0.25">
      <c r="B152">
        <v>97864</v>
      </c>
      <c r="C152" t="s">
        <v>569</v>
      </c>
      <c r="D152" t="s">
        <v>439</v>
      </c>
      <c r="E152" t="str">
        <f t="shared" si="1"/>
        <v>5B</v>
      </c>
    </row>
    <row r="153" spans="2:5" x14ac:dyDescent="0.25">
      <c r="B153">
        <v>97865</v>
      </c>
      <c r="C153" t="s">
        <v>570</v>
      </c>
      <c r="D153" t="s">
        <v>439</v>
      </c>
      <c r="E153" t="str">
        <f t="shared" si="1"/>
        <v>5B</v>
      </c>
    </row>
    <row r="154" spans="2:5" x14ac:dyDescent="0.25">
      <c r="B154">
        <v>97869</v>
      </c>
      <c r="C154" t="s">
        <v>571</v>
      </c>
      <c r="D154" t="s">
        <v>439</v>
      </c>
      <c r="E154" t="str">
        <f t="shared" si="1"/>
        <v>5B</v>
      </c>
    </row>
    <row r="155" spans="2:5" x14ac:dyDescent="0.25">
      <c r="B155">
        <v>97873</v>
      </c>
      <c r="C155" t="s">
        <v>572</v>
      </c>
      <c r="D155" t="s">
        <v>439</v>
      </c>
      <c r="E155" t="str">
        <f t="shared" ref="E155:E218" si="2">IFERROR(VLOOKUP(D155,$H$19:$I$36,2,FALSE),"4C")</f>
        <v>5B</v>
      </c>
    </row>
    <row r="156" spans="2:5" x14ac:dyDescent="0.25">
      <c r="B156">
        <v>97710</v>
      </c>
      <c r="C156" t="s">
        <v>573</v>
      </c>
      <c r="D156" t="s">
        <v>441</v>
      </c>
      <c r="E156" t="str">
        <f t="shared" si="2"/>
        <v>5B</v>
      </c>
    </row>
    <row r="157" spans="2:5" x14ac:dyDescent="0.25">
      <c r="B157">
        <v>97720</v>
      </c>
      <c r="C157" t="s">
        <v>574</v>
      </c>
      <c r="D157" t="s">
        <v>441</v>
      </c>
      <c r="E157" t="str">
        <f t="shared" si="2"/>
        <v>5B</v>
      </c>
    </row>
    <row r="158" spans="2:5" x14ac:dyDescent="0.25">
      <c r="B158">
        <v>97721</v>
      </c>
      <c r="C158" t="s">
        <v>575</v>
      </c>
      <c r="D158" t="s">
        <v>441</v>
      </c>
      <c r="E158" t="str">
        <f t="shared" si="2"/>
        <v>5B</v>
      </c>
    </row>
    <row r="159" spans="2:5" x14ac:dyDescent="0.25">
      <c r="B159">
        <v>97722</v>
      </c>
      <c r="C159" t="s">
        <v>576</v>
      </c>
      <c r="D159" t="s">
        <v>441</v>
      </c>
      <c r="E159" t="str">
        <f t="shared" si="2"/>
        <v>5B</v>
      </c>
    </row>
    <row r="160" spans="2:5" x14ac:dyDescent="0.25">
      <c r="B160">
        <v>97732</v>
      </c>
      <c r="C160" t="s">
        <v>577</v>
      </c>
      <c r="D160" t="s">
        <v>441</v>
      </c>
      <c r="E160" t="str">
        <f t="shared" si="2"/>
        <v>5B</v>
      </c>
    </row>
    <row r="161" spans="2:5" x14ac:dyDescent="0.25">
      <c r="B161">
        <v>97736</v>
      </c>
      <c r="C161" t="s">
        <v>578</v>
      </c>
      <c r="D161" t="s">
        <v>441</v>
      </c>
      <c r="E161" t="str">
        <f t="shared" si="2"/>
        <v>5B</v>
      </c>
    </row>
    <row r="162" spans="2:5" x14ac:dyDescent="0.25">
      <c r="B162">
        <v>97738</v>
      </c>
      <c r="C162" t="s">
        <v>579</v>
      </c>
      <c r="D162" t="s">
        <v>441</v>
      </c>
      <c r="E162" t="str">
        <f t="shared" si="2"/>
        <v>5B</v>
      </c>
    </row>
    <row r="163" spans="2:5" x14ac:dyDescent="0.25">
      <c r="B163">
        <v>97758</v>
      </c>
      <c r="C163" t="s">
        <v>580</v>
      </c>
      <c r="D163" t="s">
        <v>441</v>
      </c>
      <c r="E163" t="str">
        <f t="shared" si="2"/>
        <v>5B</v>
      </c>
    </row>
    <row r="164" spans="2:5" x14ac:dyDescent="0.25">
      <c r="B164">
        <v>97904</v>
      </c>
      <c r="C164" t="s">
        <v>581</v>
      </c>
      <c r="D164" t="s">
        <v>441</v>
      </c>
      <c r="E164" t="str">
        <f t="shared" si="2"/>
        <v>5B</v>
      </c>
    </row>
    <row r="165" spans="2:5" x14ac:dyDescent="0.25">
      <c r="B165">
        <v>97014</v>
      </c>
      <c r="C165" t="s">
        <v>582</v>
      </c>
      <c r="D165" t="s">
        <v>443</v>
      </c>
      <c r="E165" t="str">
        <f t="shared" si="2"/>
        <v>5B</v>
      </c>
    </row>
    <row r="166" spans="2:5" x14ac:dyDescent="0.25">
      <c r="B166">
        <v>97031</v>
      </c>
      <c r="C166" t="s">
        <v>443</v>
      </c>
      <c r="D166" t="s">
        <v>443</v>
      </c>
      <c r="E166" t="str">
        <f t="shared" si="2"/>
        <v>5B</v>
      </c>
    </row>
    <row r="167" spans="2:5" x14ac:dyDescent="0.25">
      <c r="B167">
        <v>97041</v>
      </c>
      <c r="C167" t="s">
        <v>583</v>
      </c>
      <c r="D167" t="s">
        <v>443</v>
      </c>
      <c r="E167" t="str">
        <f t="shared" si="2"/>
        <v>5B</v>
      </c>
    </row>
    <row r="168" spans="2:5" x14ac:dyDescent="0.25">
      <c r="B168">
        <v>97044</v>
      </c>
      <c r="C168" t="s">
        <v>584</v>
      </c>
      <c r="D168" t="s">
        <v>443</v>
      </c>
      <c r="E168" t="str">
        <f t="shared" si="2"/>
        <v>5B</v>
      </c>
    </row>
    <row r="169" spans="2:5" x14ac:dyDescent="0.25">
      <c r="B169">
        <v>97501</v>
      </c>
      <c r="C169" t="s">
        <v>585</v>
      </c>
      <c r="D169" t="s">
        <v>586</v>
      </c>
      <c r="E169" t="str">
        <f t="shared" si="2"/>
        <v>4C</v>
      </c>
    </row>
    <row r="170" spans="2:5" x14ac:dyDescent="0.25">
      <c r="B170">
        <v>97502</v>
      </c>
      <c r="C170" t="s">
        <v>587</v>
      </c>
      <c r="D170" t="s">
        <v>586</v>
      </c>
      <c r="E170" t="str">
        <f t="shared" si="2"/>
        <v>4C</v>
      </c>
    </row>
    <row r="171" spans="2:5" x14ac:dyDescent="0.25">
      <c r="B171">
        <v>97503</v>
      </c>
      <c r="C171" t="s">
        <v>588</v>
      </c>
      <c r="D171" t="s">
        <v>586</v>
      </c>
      <c r="E171" t="str">
        <f t="shared" si="2"/>
        <v>4C</v>
      </c>
    </row>
    <row r="172" spans="2:5" x14ac:dyDescent="0.25">
      <c r="B172">
        <v>97504</v>
      </c>
      <c r="C172" t="s">
        <v>585</v>
      </c>
      <c r="D172" t="s">
        <v>586</v>
      </c>
      <c r="E172" t="str">
        <f t="shared" si="2"/>
        <v>4C</v>
      </c>
    </row>
    <row r="173" spans="2:5" x14ac:dyDescent="0.25">
      <c r="B173">
        <v>97520</v>
      </c>
      <c r="C173" t="s">
        <v>589</v>
      </c>
      <c r="D173" t="s">
        <v>586</v>
      </c>
      <c r="E173" t="str">
        <f t="shared" si="2"/>
        <v>4C</v>
      </c>
    </row>
    <row r="174" spans="2:5" x14ac:dyDescent="0.25">
      <c r="B174">
        <v>97522</v>
      </c>
      <c r="C174" t="s">
        <v>590</v>
      </c>
      <c r="D174" t="s">
        <v>586</v>
      </c>
      <c r="E174" t="str">
        <f t="shared" si="2"/>
        <v>4C</v>
      </c>
    </row>
    <row r="175" spans="2:5" x14ac:dyDescent="0.25">
      <c r="B175">
        <v>97524</v>
      </c>
      <c r="C175" t="s">
        <v>591</v>
      </c>
      <c r="D175" t="s">
        <v>586</v>
      </c>
      <c r="E175" t="str">
        <f t="shared" si="2"/>
        <v>4C</v>
      </c>
    </row>
    <row r="176" spans="2:5" x14ac:dyDescent="0.25">
      <c r="B176">
        <v>97525</v>
      </c>
      <c r="C176" t="s">
        <v>592</v>
      </c>
      <c r="D176" t="s">
        <v>586</v>
      </c>
      <c r="E176" t="str">
        <f t="shared" si="2"/>
        <v>4C</v>
      </c>
    </row>
    <row r="177" spans="2:5" x14ac:dyDescent="0.25">
      <c r="B177">
        <v>97530</v>
      </c>
      <c r="C177" t="s">
        <v>593</v>
      </c>
      <c r="D177" t="s">
        <v>586</v>
      </c>
      <c r="E177" t="str">
        <f t="shared" si="2"/>
        <v>4C</v>
      </c>
    </row>
    <row r="178" spans="2:5" x14ac:dyDescent="0.25">
      <c r="B178">
        <v>97535</v>
      </c>
      <c r="C178" t="s">
        <v>594</v>
      </c>
      <c r="D178" t="s">
        <v>586</v>
      </c>
      <c r="E178" t="str">
        <f t="shared" si="2"/>
        <v>4C</v>
      </c>
    </row>
    <row r="179" spans="2:5" x14ac:dyDescent="0.25">
      <c r="B179">
        <v>97536</v>
      </c>
      <c r="C179" t="s">
        <v>595</v>
      </c>
      <c r="D179" t="s">
        <v>586</v>
      </c>
      <c r="E179" t="str">
        <f t="shared" si="2"/>
        <v>4C</v>
      </c>
    </row>
    <row r="180" spans="2:5" x14ac:dyDescent="0.25">
      <c r="B180">
        <v>97537</v>
      </c>
      <c r="C180" t="s">
        <v>596</v>
      </c>
      <c r="D180" t="s">
        <v>586</v>
      </c>
      <c r="E180" t="str">
        <f t="shared" si="2"/>
        <v>4C</v>
      </c>
    </row>
    <row r="181" spans="2:5" x14ac:dyDescent="0.25">
      <c r="B181">
        <v>97539</v>
      </c>
      <c r="C181" t="s">
        <v>597</v>
      </c>
      <c r="D181" t="s">
        <v>586</v>
      </c>
      <c r="E181" t="str">
        <f t="shared" si="2"/>
        <v>4C</v>
      </c>
    </row>
    <row r="182" spans="2:5" x14ac:dyDescent="0.25">
      <c r="B182">
        <v>97540</v>
      </c>
      <c r="C182" t="s">
        <v>598</v>
      </c>
      <c r="D182" t="s">
        <v>586</v>
      </c>
      <c r="E182" t="str">
        <f t="shared" si="2"/>
        <v>4C</v>
      </c>
    </row>
    <row r="183" spans="2:5" x14ac:dyDescent="0.25">
      <c r="B183">
        <v>97541</v>
      </c>
      <c r="C183" t="s">
        <v>599</v>
      </c>
      <c r="D183" t="s">
        <v>586</v>
      </c>
      <c r="E183" t="str">
        <f t="shared" si="2"/>
        <v>4C</v>
      </c>
    </row>
    <row r="184" spans="2:5" x14ac:dyDescent="0.25">
      <c r="B184">
        <v>97711</v>
      </c>
      <c r="C184" t="s">
        <v>600</v>
      </c>
      <c r="D184" t="s">
        <v>445</v>
      </c>
      <c r="E184" t="str">
        <f t="shared" si="2"/>
        <v>5B</v>
      </c>
    </row>
    <row r="185" spans="2:5" x14ac:dyDescent="0.25">
      <c r="B185">
        <v>97730</v>
      </c>
      <c r="C185" t="s">
        <v>601</v>
      </c>
      <c r="D185" t="s">
        <v>445</v>
      </c>
      <c r="E185" t="str">
        <f t="shared" si="2"/>
        <v>5B</v>
      </c>
    </row>
    <row r="186" spans="2:5" x14ac:dyDescent="0.25">
      <c r="B186">
        <v>97734</v>
      </c>
      <c r="C186" t="s">
        <v>602</v>
      </c>
      <c r="D186" t="s">
        <v>445</v>
      </c>
      <c r="E186" t="str">
        <f t="shared" si="2"/>
        <v>5B</v>
      </c>
    </row>
    <row r="187" spans="2:5" x14ac:dyDescent="0.25">
      <c r="B187">
        <v>97741</v>
      </c>
      <c r="C187" t="s">
        <v>603</v>
      </c>
      <c r="D187" t="s">
        <v>445</v>
      </c>
      <c r="E187" t="str">
        <f t="shared" si="2"/>
        <v>5B</v>
      </c>
    </row>
    <row r="188" spans="2:5" x14ac:dyDescent="0.25">
      <c r="B188">
        <v>97760</v>
      </c>
      <c r="C188" t="s">
        <v>604</v>
      </c>
      <c r="D188" t="s">
        <v>445</v>
      </c>
      <c r="E188" t="str">
        <f t="shared" si="2"/>
        <v>5B</v>
      </c>
    </row>
    <row r="189" spans="2:5" x14ac:dyDescent="0.25">
      <c r="B189">
        <v>97761</v>
      </c>
      <c r="C189" t="s">
        <v>605</v>
      </c>
      <c r="D189" t="s">
        <v>445</v>
      </c>
      <c r="E189" t="str">
        <f t="shared" si="2"/>
        <v>5B</v>
      </c>
    </row>
    <row r="190" spans="2:5" x14ac:dyDescent="0.25">
      <c r="B190">
        <v>97497</v>
      </c>
      <c r="C190" t="s">
        <v>606</v>
      </c>
      <c r="D190" t="s">
        <v>607</v>
      </c>
      <c r="E190" t="str">
        <f t="shared" si="2"/>
        <v>4C</v>
      </c>
    </row>
    <row r="191" spans="2:5" x14ac:dyDescent="0.25">
      <c r="B191">
        <v>97523</v>
      </c>
      <c r="C191" t="s">
        <v>608</v>
      </c>
      <c r="D191" t="s">
        <v>607</v>
      </c>
      <c r="E191" t="str">
        <f t="shared" si="2"/>
        <v>4C</v>
      </c>
    </row>
    <row r="192" spans="2:5" x14ac:dyDescent="0.25">
      <c r="B192">
        <v>97526</v>
      </c>
      <c r="C192" t="s">
        <v>609</v>
      </c>
      <c r="D192" t="s">
        <v>607</v>
      </c>
      <c r="E192" t="str">
        <f t="shared" si="2"/>
        <v>4C</v>
      </c>
    </row>
    <row r="193" spans="2:5" x14ac:dyDescent="0.25">
      <c r="B193">
        <v>97527</v>
      </c>
      <c r="C193" t="s">
        <v>609</v>
      </c>
      <c r="D193" t="s">
        <v>607</v>
      </c>
      <c r="E193" t="str">
        <f t="shared" si="2"/>
        <v>4C</v>
      </c>
    </row>
    <row r="194" spans="2:5" x14ac:dyDescent="0.25">
      <c r="B194">
        <v>97528</v>
      </c>
      <c r="C194" t="s">
        <v>609</v>
      </c>
      <c r="D194" t="s">
        <v>607</v>
      </c>
      <c r="E194" t="str">
        <f t="shared" si="2"/>
        <v>4C</v>
      </c>
    </row>
    <row r="195" spans="2:5" x14ac:dyDescent="0.25">
      <c r="B195">
        <v>97531</v>
      </c>
      <c r="C195" t="s">
        <v>610</v>
      </c>
      <c r="D195" t="s">
        <v>607</v>
      </c>
      <c r="E195" t="str">
        <f t="shared" si="2"/>
        <v>4C</v>
      </c>
    </row>
    <row r="196" spans="2:5" x14ac:dyDescent="0.25">
      <c r="B196">
        <v>97532</v>
      </c>
      <c r="C196" t="s">
        <v>611</v>
      </c>
      <c r="D196" t="s">
        <v>607</v>
      </c>
      <c r="E196" t="str">
        <f t="shared" si="2"/>
        <v>4C</v>
      </c>
    </row>
    <row r="197" spans="2:5" x14ac:dyDescent="0.25">
      <c r="B197">
        <v>97533</v>
      </c>
      <c r="C197" t="s">
        <v>612</v>
      </c>
      <c r="D197" t="s">
        <v>607</v>
      </c>
      <c r="E197" t="str">
        <f t="shared" si="2"/>
        <v>4C</v>
      </c>
    </row>
    <row r="198" spans="2:5" x14ac:dyDescent="0.25">
      <c r="B198">
        <v>97534</v>
      </c>
      <c r="C198" t="s">
        <v>613</v>
      </c>
      <c r="D198" t="s">
        <v>607</v>
      </c>
      <c r="E198" t="str">
        <f t="shared" si="2"/>
        <v>4C</v>
      </c>
    </row>
    <row r="199" spans="2:5" x14ac:dyDescent="0.25">
      <c r="B199">
        <v>97538</v>
      </c>
      <c r="C199" t="s">
        <v>614</v>
      </c>
      <c r="D199" t="s">
        <v>607</v>
      </c>
      <c r="E199" t="str">
        <f t="shared" si="2"/>
        <v>4C</v>
      </c>
    </row>
    <row r="200" spans="2:5" x14ac:dyDescent="0.25">
      <c r="B200">
        <v>97543</v>
      </c>
      <c r="C200" t="s">
        <v>615</v>
      </c>
      <c r="D200" t="s">
        <v>607</v>
      </c>
      <c r="E200" t="str">
        <f t="shared" si="2"/>
        <v>4C</v>
      </c>
    </row>
    <row r="201" spans="2:5" x14ac:dyDescent="0.25">
      <c r="B201">
        <v>97544</v>
      </c>
      <c r="C201" t="s">
        <v>616</v>
      </c>
      <c r="D201" t="s">
        <v>607</v>
      </c>
      <c r="E201" t="str">
        <f t="shared" si="2"/>
        <v>4C</v>
      </c>
    </row>
    <row r="202" spans="2:5" x14ac:dyDescent="0.25">
      <c r="B202">
        <v>97425</v>
      </c>
      <c r="C202" t="s">
        <v>617</v>
      </c>
      <c r="D202" t="s">
        <v>447</v>
      </c>
      <c r="E202" t="str">
        <f t="shared" si="2"/>
        <v>5B</v>
      </c>
    </row>
    <row r="203" spans="2:5" x14ac:dyDescent="0.25">
      <c r="B203">
        <v>97601</v>
      </c>
      <c r="C203" t="s">
        <v>618</v>
      </c>
      <c r="D203" t="s">
        <v>447</v>
      </c>
      <c r="E203" t="str">
        <f t="shared" si="2"/>
        <v>5B</v>
      </c>
    </row>
    <row r="204" spans="2:5" x14ac:dyDescent="0.25">
      <c r="B204">
        <v>97602</v>
      </c>
      <c r="C204" t="s">
        <v>618</v>
      </c>
      <c r="D204" t="s">
        <v>447</v>
      </c>
      <c r="E204" t="str">
        <f t="shared" si="2"/>
        <v>5B</v>
      </c>
    </row>
    <row r="205" spans="2:5" x14ac:dyDescent="0.25">
      <c r="B205">
        <v>97603</v>
      </c>
      <c r="C205" t="s">
        <v>618</v>
      </c>
      <c r="D205" t="s">
        <v>447</v>
      </c>
      <c r="E205" t="str">
        <f t="shared" si="2"/>
        <v>5B</v>
      </c>
    </row>
    <row r="206" spans="2:5" x14ac:dyDescent="0.25">
      <c r="B206">
        <v>97604</v>
      </c>
      <c r="C206" t="s">
        <v>619</v>
      </c>
      <c r="D206" t="s">
        <v>447</v>
      </c>
      <c r="E206" t="str">
        <f t="shared" si="2"/>
        <v>5B</v>
      </c>
    </row>
    <row r="207" spans="2:5" x14ac:dyDescent="0.25">
      <c r="B207">
        <v>97621</v>
      </c>
      <c r="C207" t="s">
        <v>620</v>
      </c>
      <c r="D207" t="s">
        <v>447</v>
      </c>
      <c r="E207" t="str">
        <f t="shared" si="2"/>
        <v>5B</v>
      </c>
    </row>
    <row r="208" spans="2:5" x14ac:dyDescent="0.25">
      <c r="B208">
        <v>97622</v>
      </c>
      <c r="C208" t="s">
        <v>621</v>
      </c>
      <c r="D208" t="s">
        <v>447</v>
      </c>
      <c r="E208" t="str">
        <f t="shared" si="2"/>
        <v>5B</v>
      </c>
    </row>
    <row r="209" spans="2:5" x14ac:dyDescent="0.25">
      <c r="B209">
        <v>97623</v>
      </c>
      <c r="C209" t="s">
        <v>622</v>
      </c>
      <c r="D209" t="s">
        <v>447</v>
      </c>
      <c r="E209" t="str">
        <f t="shared" si="2"/>
        <v>5B</v>
      </c>
    </row>
    <row r="210" spans="2:5" x14ac:dyDescent="0.25">
      <c r="B210">
        <v>97624</v>
      </c>
      <c r="C210" t="s">
        <v>623</v>
      </c>
      <c r="D210" t="s">
        <v>447</v>
      </c>
      <c r="E210" t="str">
        <f t="shared" si="2"/>
        <v>5B</v>
      </c>
    </row>
    <row r="211" spans="2:5" x14ac:dyDescent="0.25">
      <c r="B211">
        <v>97625</v>
      </c>
      <c r="C211" t="s">
        <v>624</v>
      </c>
      <c r="D211" t="s">
        <v>447</v>
      </c>
      <c r="E211" t="str">
        <f t="shared" si="2"/>
        <v>5B</v>
      </c>
    </row>
    <row r="212" spans="2:5" x14ac:dyDescent="0.25">
      <c r="B212">
        <v>97626</v>
      </c>
      <c r="C212" t="s">
        <v>625</v>
      </c>
      <c r="D212" t="s">
        <v>447</v>
      </c>
      <c r="E212" t="str">
        <f t="shared" si="2"/>
        <v>5B</v>
      </c>
    </row>
    <row r="213" spans="2:5" x14ac:dyDescent="0.25">
      <c r="B213">
        <v>97627</v>
      </c>
      <c r="C213" t="s">
        <v>626</v>
      </c>
      <c r="D213" t="s">
        <v>447</v>
      </c>
      <c r="E213" t="str">
        <f t="shared" si="2"/>
        <v>5B</v>
      </c>
    </row>
    <row r="214" spans="2:5" x14ac:dyDescent="0.25">
      <c r="B214">
        <v>97632</v>
      </c>
      <c r="C214" t="s">
        <v>627</v>
      </c>
      <c r="D214" t="s">
        <v>447</v>
      </c>
      <c r="E214" t="str">
        <f t="shared" si="2"/>
        <v>5B</v>
      </c>
    </row>
    <row r="215" spans="2:5" x14ac:dyDescent="0.25">
      <c r="B215">
        <v>97633</v>
      </c>
      <c r="C215" t="s">
        <v>628</v>
      </c>
      <c r="D215" t="s">
        <v>447</v>
      </c>
      <c r="E215" t="str">
        <f t="shared" si="2"/>
        <v>5B</v>
      </c>
    </row>
    <row r="216" spans="2:5" x14ac:dyDescent="0.25">
      <c r="B216">
        <v>97634</v>
      </c>
      <c r="C216" t="s">
        <v>629</v>
      </c>
      <c r="D216" t="s">
        <v>447</v>
      </c>
      <c r="E216" t="str">
        <f t="shared" si="2"/>
        <v>5B</v>
      </c>
    </row>
    <row r="217" spans="2:5" x14ac:dyDescent="0.25">
      <c r="B217">
        <v>97639</v>
      </c>
      <c r="C217" t="s">
        <v>630</v>
      </c>
      <c r="D217" t="s">
        <v>447</v>
      </c>
      <c r="E217" t="str">
        <f t="shared" si="2"/>
        <v>5B</v>
      </c>
    </row>
    <row r="218" spans="2:5" x14ac:dyDescent="0.25">
      <c r="B218">
        <v>97731</v>
      </c>
      <c r="C218" t="s">
        <v>631</v>
      </c>
      <c r="D218" t="s">
        <v>447</v>
      </c>
      <c r="E218" t="str">
        <f t="shared" si="2"/>
        <v>5B</v>
      </c>
    </row>
    <row r="219" spans="2:5" x14ac:dyDescent="0.25">
      <c r="B219">
        <v>97733</v>
      </c>
      <c r="C219" t="s">
        <v>632</v>
      </c>
      <c r="D219" t="s">
        <v>447</v>
      </c>
      <c r="E219" t="str">
        <f t="shared" ref="E219:E282" si="3">IFERROR(VLOOKUP(D219,$H$19:$I$36,2,FALSE),"4C")</f>
        <v>5B</v>
      </c>
    </row>
    <row r="220" spans="2:5" x14ac:dyDescent="0.25">
      <c r="B220">
        <v>97737</v>
      </c>
      <c r="C220" t="s">
        <v>633</v>
      </c>
      <c r="D220" t="s">
        <v>447</v>
      </c>
      <c r="E220" t="str">
        <f t="shared" si="3"/>
        <v>5B</v>
      </c>
    </row>
    <row r="221" spans="2:5" x14ac:dyDescent="0.25">
      <c r="B221">
        <v>97620</v>
      </c>
      <c r="C221" t="s">
        <v>634</v>
      </c>
      <c r="D221" t="s">
        <v>449</v>
      </c>
      <c r="E221" t="str">
        <f t="shared" si="3"/>
        <v>5B</v>
      </c>
    </row>
    <row r="222" spans="2:5" x14ac:dyDescent="0.25">
      <c r="B222">
        <v>97630</v>
      </c>
      <c r="C222" t="s">
        <v>635</v>
      </c>
      <c r="D222" t="s">
        <v>449</v>
      </c>
      <c r="E222" t="str">
        <f t="shared" si="3"/>
        <v>5B</v>
      </c>
    </row>
    <row r="223" spans="2:5" x14ac:dyDescent="0.25">
      <c r="B223">
        <v>97635</v>
      </c>
      <c r="C223" t="s">
        <v>636</v>
      </c>
      <c r="D223" t="s">
        <v>449</v>
      </c>
      <c r="E223" t="str">
        <f t="shared" si="3"/>
        <v>5B</v>
      </c>
    </row>
    <row r="224" spans="2:5" x14ac:dyDescent="0.25">
      <c r="B224">
        <v>97636</v>
      </c>
      <c r="C224" t="s">
        <v>637</v>
      </c>
      <c r="D224" t="s">
        <v>449</v>
      </c>
      <c r="E224" t="str">
        <f t="shared" si="3"/>
        <v>5B</v>
      </c>
    </row>
    <row r="225" spans="2:5" x14ac:dyDescent="0.25">
      <c r="B225">
        <v>97637</v>
      </c>
      <c r="C225" t="s">
        <v>638</v>
      </c>
      <c r="D225" t="s">
        <v>449</v>
      </c>
      <c r="E225" t="str">
        <f t="shared" si="3"/>
        <v>5B</v>
      </c>
    </row>
    <row r="226" spans="2:5" x14ac:dyDescent="0.25">
      <c r="B226">
        <v>97638</v>
      </c>
      <c r="C226" t="s">
        <v>639</v>
      </c>
      <c r="D226" t="s">
        <v>449</v>
      </c>
      <c r="E226" t="str">
        <f t="shared" si="3"/>
        <v>5B</v>
      </c>
    </row>
    <row r="227" spans="2:5" x14ac:dyDescent="0.25">
      <c r="B227">
        <v>97640</v>
      </c>
      <c r="C227" t="s">
        <v>640</v>
      </c>
      <c r="D227" t="s">
        <v>449</v>
      </c>
      <c r="E227" t="str">
        <f t="shared" si="3"/>
        <v>5B</v>
      </c>
    </row>
    <row r="228" spans="2:5" x14ac:dyDescent="0.25">
      <c r="B228">
        <v>97641</v>
      </c>
      <c r="C228" t="s">
        <v>641</v>
      </c>
      <c r="D228" t="s">
        <v>449</v>
      </c>
      <c r="E228" t="str">
        <f t="shared" si="3"/>
        <v>5B</v>
      </c>
    </row>
    <row r="229" spans="2:5" x14ac:dyDescent="0.25">
      <c r="B229">
        <v>97735</v>
      </c>
      <c r="C229" t="s">
        <v>642</v>
      </c>
      <c r="D229" t="s">
        <v>449</v>
      </c>
      <c r="E229" t="str">
        <f t="shared" si="3"/>
        <v>5B</v>
      </c>
    </row>
    <row r="230" spans="2:5" x14ac:dyDescent="0.25">
      <c r="B230">
        <v>97401</v>
      </c>
      <c r="C230" t="s">
        <v>643</v>
      </c>
      <c r="D230" t="s">
        <v>644</v>
      </c>
      <c r="E230" t="str">
        <f t="shared" si="3"/>
        <v>4C</v>
      </c>
    </row>
    <row r="231" spans="2:5" x14ac:dyDescent="0.25">
      <c r="B231">
        <v>97402</v>
      </c>
      <c r="C231" t="s">
        <v>643</v>
      </c>
      <c r="D231" t="s">
        <v>644</v>
      </c>
      <c r="E231" t="str">
        <f t="shared" si="3"/>
        <v>4C</v>
      </c>
    </row>
    <row r="232" spans="2:5" x14ac:dyDescent="0.25">
      <c r="B232">
        <v>97403</v>
      </c>
      <c r="C232" t="s">
        <v>643</v>
      </c>
      <c r="D232" t="s">
        <v>644</v>
      </c>
      <c r="E232" t="str">
        <f t="shared" si="3"/>
        <v>4C</v>
      </c>
    </row>
    <row r="233" spans="2:5" x14ac:dyDescent="0.25">
      <c r="B233">
        <v>97404</v>
      </c>
      <c r="C233" t="s">
        <v>643</v>
      </c>
      <c r="D233" t="s">
        <v>644</v>
      </c>
      <c r="E233" t="str">
        <f t="shared" si="3"/>
        <v>4C</v>
      </c>
    </row>
    <row r="234" spans="2:5" x14ac:dyDescent="0.25">
      <c r="B234">
        <v>97405</v>
      </c>
      <c r="C234" t="s">
        <v>643</v>
      </c>
      <c r="D234" t="s">
        <v>644</v>
      </c>
      <c r="E234" t="str">
        <f t="shared" si="3"/>
        <v>4C</v>
      </c>
    </row>
    <row r="235" spans="2:5" x14ac:dyDescent="0.25">
      <c r="B235">
        <v>97408</v>
      </c>
      <c r="C235" t="s">
        <v>643</v>
      </c>
      <c r="D235" t="s">
        <v>644</v>
      </c>
      <c r="E235" t="str">
        <f t="shared" si="3"/>
        <v>4C</v>
      </c>
    </row>
    <row r="236" spans="2:5" x14ac:dyDescent="0.25">
      <c r="B236">
        <v>97409</v>
      </c>
      <c r="C236" t="s">
        <v>645</v>
      </c>
      <c r="D236" t="s">
        <v>644</v>
      </c>
      <c r="E236" t="str">
        <f t="shared" si="3"/>
        <v>4C</v>
      </c>
    </row>
    <row r="237" spans="2:5" x14ac:dyDescent="0.25">
      <c r="B237">
        <v>97412</v>
      </c>
      <c r="C237" t="s">
        <v>646</v>
      </c>
      <c r="D237" t="s">
        <v>644</v>
      </c>
      <c r="E237" t="str">
        <f t="shared" si="3"/>
        <v>4C</v>
      </c>
    </row>
    <row r="238" spans="2:5" x14ac:dyDescent="0.25">
      <c r="B238">
        <v>97413</v>
      </c>
      <c r="C238" t="s">
        <v>647</v>
      </c>
      <c r="D238" t="s">
        <v>644</v>
      </c>
      <c r="E238" t="str">
        <f t="shared" si="3"/>
        <v>4C</v>
      </c>
    </row>
    <row r="239" spans="2:5" x14ac:dyDescent="0.25">
      <c r="B239">
        <v>97419</v>
      </c>
      <c r="C239" t="s">
        <v>648</v>
      </c>
      <c r="D239" t="s">
        <v>644</v>
      </c>
      <c r="E239" t="str">
        <f t="shared" si="3"/>
        <v>4C</v>
      </c>
    </row>
    <row r="240" spans="2:5" x14ac:dyDescent="0.25">
      <c r="B240">
        <v>97424</v>
      </c>
      <c r="C240" t="s">
        <v>649</v>
      </c>
      <c r="D240" t="s">
        <v>644</v>
      </c>
      <c r="E240" t="str">
        <f t="shared" si="3"/>
        <v>4C</v>
      </c>
    </row>
    <row r="241" spans="2:5" x14ac:dyDescent="0.25">
      <c r="B241">
        <v>97426</v>
      </c>
      <c r="C241" t="s">
        <v>650</v>
      </c>
      <c r="D241" t="s">
        <v>644</v>
      </c>
      <c r="E241" t="str">
        <f t="shared" si="3"/>
        <v>4C</v>
      </c>
    </row>
    <row r="242" spans="2:5" x14ac:dyDescent="0.25">
      <c r="B242">
        <v>97427</v>
      </c>
      <c r="C242" t="s">
        <v>651</v>
      </c>
      <c r="D242" t="s">
        <v>644</v>
      </c>
      <c r="E242" t="str">
        <f t="shared" si="3"/>
        <v>4C</v>
      </c>
    </row>
    <row r="243" spans="2:5" x14ac:dyDescent="0.25">
      <c r="B243">
        <v>97430</v>
      </c>
      <c r="C243" t="s">
        <v>652</v>
      </c>
      <c r="D243" t="s">
        <v>644</v>
      </c>
      <c r="E243" t="str">
        <f t="shared" si="3"/>
        <v>4C</v>
      </c>
    </row>
    <row r="244" spans="2:5" x14ac:dyDescent="0.25">
      <c r="B244">
        <v>97431</v>
      </c>
      <c r="C244" t="s">
        <v>653</v>
      </c>
      <c r="D244" t="s">
        <v>644</v>
      </c>
      <c r="E244" t="str">
        <f t="shared" si="3"/>
        <v>4C</v>
      </c>
    </row>
    <row r="245" spans="2:5" x14ac:dyDescent="0.25">
      <c r="B245">
        <v>97434</v>
      </c>
      <c r="C245" t="s">
        <v>654</v>
      </c>
      <c r="D245" t="s">
        <v>644</v>
      </c>
      <c r="E245" t="str">
        <f t="shared" si="3"/>
        <v>4C</v>
      </c>
    </row>
    <row r="246" spans="2:5" x14ac:dyDescent="0.25">
      <c r="B246">
        <v>97437</v>
      </c>
      <c r="C246" t="s">
        <v>655</v>
      </c>
      <c r="D246" t="s">
        <v>644</v>
      </c>
      <c r="E246" t="str">
        <f t="shared" si="3"/>
        <v>4C</v>
      </c>
    </row>
    <row r="247" spans="2:5" x14ac:dyDescent="0.25">
      <c r="B247">
        <v>97438</v>
      </c>
      <c r="C247" t="s">
        <v>656</v>
      </c>
      <c r="D247" t="s">
        <v>644</v>
      </c>
      <c r="E247" t="str">
        <f t="shared" si="3"/>
        <v>4C</v>
      </c>
    </row>
    <row r="248" spans="2:5" x14ac:dyDescent="0.25">
      <c r="B248">
        <v>97439</v>
      </c>
      <c r="C248" t="s">
        <v>657</v>
      </c>
      <c r="D248" t="s">
        <v>644</v>
      </c>
      <c r="E248" t="str">
        <f t="shared" si="3"/>
        <v>4C</v>
      </c>
    </row>
    <row r="249" spans="2:5" x14ac:dyDescent="0.25">
      <c r="B249">
        <v>97440</v>
      </c>
      <c r="C249" t="s">
        <v>643</v>
      </c>
      <c r="D249" t="s">
        <v>644</v>
      </c>
      <c r="E249" t="str">
        <f t="shared" si="3"/>
        <v>4C</v>
      </c>
    </row>
    <row r="250" spans="2:5" x14ac:dyDescent="0.25">
      <c r="B250">
        <v>97448</v>
      </c>
      <c r="C250" t="s">
        <v>658</v>
      </c>
      <c r="D250" t="s">
        <v>644</v>
      </c>
      <c r="E250" t="str">
        <f t="shared" si="3"/>
        <v>4C</v>
      </c>
    </row>
    <row r="251" spans="2:5" x14ac:dyDescent="0.25">
      <c r="B251">
        <v>97451</v>
      </c>
      <c r="C251" t="s">
        <v>659</v>
      </c>
      <c r="D251" t="s">
        <v>644</v>
      </c>
      <c r="E251" t="str">
        <f t="shared" si="3"/>
        <v>4C</v>
      </c>
    </row>
    <row r="252" spans="2:5" x14ac:dyDescent="0.25">
      <c r="B252">
        <v>97452</v>
      </c>
      <c r="C252" t="s">
        <v>660</v>
      </c>
      <c r="D252" t="s">
        <v>644</v>
      </c>
      <c r="E252" t="str">
        <f t="shared" si="3"/>
        <v>4C</v>
      </c>
    </row>
    <row r="253" spans="2:5" x14ac:dyDescent="0.25">
      <c r="B253">
        <v>97453</v>
      </c>
      <c r="C253" t="s">
        <v>661</v>
      </c>
      <c r="D253" t="s">
        <v>644</v>
      </c>
      <c r="E253" t="str">
        <f t="shared" si="3"/>
        <v>4C</v>
      </c>
    </row>
    <row r="254" spans="2:5" x14ac:dyDescent="0.25">
      <c r="B254">
        <v>97454</v>
      </c>
      <c r="C254" t="s">
        <v>662</v>
      </c>
      <c r="D254" t="s">
        <v>644</v>
      </c>
      <c r="E254" t="str">
        <f t="shared" si="3"/>
        <v>4C</v>
      </c>
    </row>
    <row r="255" spans="2:5" x14ac:dyDescent="0.25">
      <c r="B255">
        <v>97455</v>
      </c>
      <c r="C255" t="s">
        <v>663</v>
      </c>
      <c r="D255" t="s">
        <v>644</v>
      </c>
      <c r="E255" t="str">
        <f t="shared" si="3"/>
        <v>4C</v>
      </c>
    </row>
    <row r="256" spans="2:5" x14ac:dyDescent="0.25">
      <c r="B256">
        <v>97461</v>
      </c>
      <c r="C256" t="s">
        <v>664</v>
      </c>
      <c r="D256" t="s">
        <v>644</v>
      </c>
      <c r="E256" t="str">
        <f t="shared" si="3"/>
        <v>4C</v>
      </c>
    </row>
    <row r="257" spans="2:5" x14ac:dyDescent="0.25">
      <c r="B257">
        <v>97463</v>
      </c>
      <c r="C257" t="s">
        <v>665</v>
      </c>
      <c r="D257" t="s">
        <v>644</v>
      </c>
      <c r="E257" t="str">
        <f t="shared" si="3"/>
        <v>4C</v>
      </c>
    </row>
    <row r="258" spans="2:5" x14ac:dyDescent="0.25">
      <c r="B258">
        <v>97472</v>
      </c>
      <c r="C258" t="s">
        <v>666</v>
      </c>
      <c r="D258" t="s">
        <v>644</v>
      </c>
      <c r="E258" t="str">
        <f t="shared" si="3"/>
        <v>4C</v>
      </c>
    </row>
    <row r="259" spans="2:5" x14ac:dyDescent="0.25">
      <c r="B259">
        <v>97477</v>
      </c>
      <c r="C259" t="s">
        <v>667</v>
      </c>
      <c r="D259" t="s">
        <v>644</v>
      </c>
      <c r="E259" t="str">
        <f t="shared" si="3"/>
        <v>4C</v>
      </c>
    </row>
    <row r="260" spans="2:5" x14ac:dyDescent="0.25">
      <c r="B260">
        <v>97478</v>
      </c>
      <c r="C260" t="s">
        <v>667</v>
      </c>
      <c r="D260" t="s">
        <v>644</v>
      </c>
      <c r="E260" t="str">
        <f t="shared" si="3"/>
        <v>4C</v>
      </c>
    </row>
    <row r="261" spans="2:5" x14ac:dyDescent="0.25">
      <c r="B261">
        <v>97480</v>
      </c>
      <c r="C261" t="s">
        <v>668</v>
      </c>
      <c r="D261" t="s">
        <v>644</v>
      </c>
      <c r="E261" t="str">
        <f t="shared" si="3"/>
        <v>4C</v>
      </c>
    </row>
    <row r="262" spans="2:5" x14ac:dyDescent="0.25">
      <c r="B262">
        <v>97482</v>
      </c>
      <c r="C262" t="s">
        <v>669</v>
      </c>
      <c r="D262" t="s">
        <v>644</v>
      </c>
      <c r="E262" t="str">
        <f t="shared" si="3"/>
        <v>4C</v>
      </c>
    </row>
    <row r="263" spans="2:5" x14ac:dyDescent="0.25">
      <c r="B263">
        <v>97487</v>
      </c>
      <c r="C263" t="s">
        <v>670</v>
      </c>
      <c r="D263" t="s">
        <v>644</v>
      </c>
      <c r="E263" t="str">
        <f t="shared" si="3"/>
        <v>4C</v>
      </c>
    </row>
    <row r="264" spans="2:5" x14ac:dyDescent="0.25">
      <c r="B264">
        <v>97488</v>
      </c>
      <c r="C264" t="s">
        <v>671</v>
      </c>
      <c r="D264" t="s">
        <v>644</v>
      </c>
      <c r="E264" t="str">
        <f t="shared" si="3"/>
        <v>4C</v>
      </c>
    </row>
    <row r="265" spans="2:5" x14ac:dyDescent="0.25">
      <c r="B265">
        <v>97489</v>
      </c>
      <c r="C265" t="s">
        <v>672</v>
      </c>
      <c r="D265" t="s">
        <v>644</v>
      </c>
      <c r="E265" t="str">
        <f t="shared" si="3"/>
        <v>4C</v>
      </c>
    </row>
    <row r="266" spans="2:5" x14ac:dyDescent="0.25">
      <c r="B266">
        <v>97490</v>
      </c>
      <c r="C266" t="s">
        <v>673</v>
      </c>
      <c r="D266" t="s">
        <v>644</v>
      </c>
      <c r="E266" t="str">
        <f t="shared" si="3"/>
        <v>4C</v>
      </c>
    </row>
    <row r="267" spans="2:5" x14ac:dyDescent="0.25">
      <c r="B267">
        <v>97492</v>
      </c>
      <c r="C267" t="s">
        <v>674</v>
      </c>
      <c r="D267" t="s">
        <v>644</v>
      </c>
      <c r="E267" t="str">
        <f t="shared" si="3"/>
        <v>4C</v>
      </c>
    </row>
    <row r="268" spans="2:5" x14ac:dyDescent="0.25">
      <c r="B268">
        <v>97493</v>
      </c>
      <c r="C268" t="s">
        <v>675</v>
      </c>
      <c r="D268" t="s">
        <v>644</v>
      </c>
      <c r="E268" t="str">
        <f t="shared" si="3"/>
        <v>4C</v>
      </c>
    </row>
    <row r="269" spans="2:5" x14ac:dyDescent="0.25">
      <c r="B269">
        <v>97341</v>
      </c>
      <c r="C269" t="s">
        <v>676</v>
      </c>
      <c r="D269" t="s">
        <v>677</v>
      </c>
      <c r="E269" t="str">
        <f t="shared" si="3"/>
        <v>4C</v>
      </c>
    </row>
    <row r="270" spans="2:5" x14ac:dyDescent="0.25">
      <c r="B270">
        <v>97343</v>
      </c>
      <c r="C270" t="s">
        <v>678</v>
      </c>
      <c r="D270" t="s">
        <v>677</v>
      </c>
      <c r="E270" t="str">
        <f t="shared" si="3"/>
        <v>4C</v>
      </c>
    </row>
    <row r="271" spans="2:5" x14ac:dyDescent="0.25">
      <c r="B271">
        <v>97357</v>
      </c>
      <c r="C271" t="s">
        <v>679</v>
      </c>
      <c r="D271" t="s">
        <v>677</v>
      </c>
      <c r="E271" t="str">
        <f t="shared" si="3"/>
        <v>4C</v>
      </c>
    </row>
    <row r="272" spans="2:5" x14ac:dyDescent="0.25">
      <c r="B272">
        <v>97364</v>
      </c>
      <c r="C272" t="s">
        <v>680</v>
      </c>
      <c r="D272" t="s">
        <v>677</v>
      </c>
      <c r="E272" t="str">
        <f t="shared" si="3"/>
        <v>4C</v>
      </c>
    </row>
    <row r="273" spans="2:5" x14ac:dyDescent="0.25">
      <c r="B273">
        <v>97365</v>
      </c>
      <c r="C273" t="s">
        <v>681</v>
      </c>
      <c r="D273" t="s">
        <v>677</v>
      </c>
      <c r="E273" t="str">
        <f t="shared" si="3"/>
        <v>4C</v>
      </c>
    </row>
    <row r="274" spans="2:5" x14ac:dyDescent="0.25">
      <c r="B274">
        <v>97366</v>
      </c>
      <c r="C274" t="s">
        <v>682</v>
      </c>
      <c r="D274" t="s">
        <v>677</v>
      </c>
      <c r="E274" t="str">
        <f t="shared" si="3"/>
        <v>4C</v>
      </c>
    </row>
    <row r="275" spans="2:5" x14ac:dyDescent="0.25">
      <c r="B275">
        <v>97367</v>
      </c>
      <c r="C275" t="s">
        <v>683</v>
      </c>
      <c r="D275" t="s">
        <v>677</v>
      </c>
      <c r="E275" t="str">
        <f t="shared" si="3"/>
        <v>4C</v>
      </c>
    </row>
    <row r="276" spans="2:5" x14ac:dyDescent="0.25">
      <c r="B276">
        <v>97368</v>
      </c>
      <c r="C276" t="s">
        <v>684</v>
      </c>
      <c r="D276" t="s">
        <v>677</v>
      </c>
      <c r="E276" t="str">
        <f t="shared" si="3"/>
        <v>4C</v>
      </c>
    </row>
    <row r="277" spans="2:5" x14ac:dyDescent="0.25">
      <c r="B277">
        <v>97369</v>
      </c>
      <c r="C277" t="s">
        <v>685</v>
      </c>
      <c r="D277" t="s">
        <v>677</v>
      </c>
      <c r="E277" t="str">
        <f t="shared" si="3"/>
        <v>4C</v>
      </c>
    </row>
    <row r="278" spans="2:5" x14ac:dyDescent="0.25">
      <c r="B278">
        <v>97372</v>
      </c>
      <c r="C278" t="s">
        <v>686</v>
      </c>
      <c r="D278" t="s">
        <v>677</v>
      </c>
      <c r="E278" t="str">
        <f t="shared" si="3"/>
        <v>4C</v>
      </c>
    </row>
    <row r="279" spans="2:5" x14ac:dyDescent="0.25">
      <c r="B279">
        <v>97376</v>
      </c>
      <c r="C279" t="s">
        <v>687</v>
      </c>
      <c r="D279" t="s">
        <v>677</v>
      </c>
      <c r="E279" t="str">
        <f t="shared" si="3"/>
        <v>4C</v>
      </c>
    </row>
    <row r="280" spans="2:5" x14ac:dyDescent="0.25">
      <c r="B280">
        <v>97380</v>
      </c>
      <c r="C280" t="s">
        <v>688</v>
      </c>
      <c r="D280" t="s">
        <v>677</v>
      </c>
      <c r="E280" t="str">
        <f t="shared" si="3"/>
        <v>4C</v>
      </c>
    </row>
    <row r="281" spans="2:5" x14ac:dyDescent="0.25">
      <c r="B281">
        <v>97388</v>
      </c>
      <c r="C281" t="s">
        <v>689</v>
      </c>
      <c r="D281" t="s">
        <v>677</v>
      </c>
      <c r="E281" t="str">
        <f t="shared" si="3"/>
        <v>4C</v>
      </c>
    </row>
    <row r="282" spans="2:5" x14ac:dyDescent="0.25">
      <c r="B282">
        <v>97390</v>
      </c>
      <c r="C282" t="s">
        <v>690</v>
      </c>
      <c r="D282" t="s">
        <v>677</v>
      </c>
      <c r="E282" t="str">
        <f t="shared" si="3"/>
        <v>4C</v>
      </c>
    </row>
    <row r="283" spans="2:5" x14ac:dyDescent="0.25">
      <c r="B283">
        <v>97391</v>
      </c>
      <c r="C283" t="s">
        <v>691</v>
      </c>
      <c r="D283" t="s">
        <v>677</v>
      </c>
      <c r="E283" t="str">
        <f t="shared" ref="E283:E346" si="4">IFERROR(VLOOKUP(D283,$H$19:$I$36,2,FALSE),"4C")</f>
        <v>4C</v>
      </c>
    </row>
    <row r="284" spans="2:5" x14ac:dyDescent="0.25">
      <c r="B284">
        <v>97394</v>
      </c>
      <c r="C284" t="s">
        <v>692</v>
      </c>
      <c r="D284" t="s">
        <v>677</v>
      </c>
      <c r="E284" t="str">
        <f t="shared" si="4"/>
        <v>4C</v>
      </c>
    </row>
    <row r="285" spans="2:5" x14ac:dyDescent="0.25">
      <c r="B285">
        <v>97498</v>
      </c>
      <c r="C285" t="s">
        <v>693</v>
      </c>
      <c r="D285" t="s">
        <v>677</v>
      </c>
      <c r="E285" t="str">
        <f t="shared" si="4"/>
        <v>4C</v>
      </c>
    </row>
    <row r="286" spans="2:5" x14ac:dyDescent="0.25">
      <c r="B286">
        <v>97321</v>
      </c>
      <c r="C286" t="s">
        <v>694</v>
      </c>
      <c r="D286" t="s">
        <v>695</v>
      </c>
      <c r="E286" t="str">
        <f t="shared" si="4"/>
        <v>4C</v>
      </c>
    </row>
    <row r="287" spans="2:5" x14ac:dyDescent="0.25">
      <c r="B287">
        <v>97322</v>
      </c>
      <c r="C287" t="s">
        <v>694</v>
      </c>
      <c r="D287" t="s">
        <v>695</v>
      </c>
      <c r="E287" t="str">
        <f t="shared" si="4"/>
        <v>4C</v>
      </c>
    </row>
    <row r="288" spans="2:5" x14ac:dyDescent="0.25">
      <c r="B288">
        <v>97327</v>
      </c>
      <c r="C288" t="s">
        <v>696</v>
      </c>
      <c r="D288" t="s">
        <v>695</v>
      </c>
      <c r="E288" t="str">
        <f t="shared" si="4"/>
        <v>4C</v>
      </c>
    </row>
    <row r="289" spans="2:5" x14ac:dyDescent="0.25">
      <c r="B289">
        <v>97329</v>
      </c>
      <c r="C289" t="s">
        <v>697</v>
      </c>
      <c r="D289" t="s">
        <v>695</v>
      </c>
      <c r="E289" t="str">
        <f t="shared" si="4"/>
        <v>4C</v>
      </c>
    </row>
    <row r="290" spans="2:5" x14ac:dyDescent="0.25">
      <c r="B290">
        <v>97335</v>
      </c>
      <c r="C290" t="s">
        <v>698</v>
      </c>
      <c r="D290" t="s">
        <v>695</v>
      </c>
      <c r="E290" t="str">
        <f t="shared" si="4"/>
        <v>4C</v>
      </c>
    </row>
    <row r="291" spans="2:5" x14ac:dyDescent="0.25">
      <c r="B291">
        <v>97336</v>
      </c>
      <c r="C291" t="s">
        <v>699</v>
      </c>
      <c r="D291" t="s">
        <v>695</v>
      </c>
      <c r="E291" t="str">
        <f t="shared" si="4"/>
        <v>4C</v>
      </c>
    </row>
    <row r="292" spans="2:5" x14ac:dyDescent="0.25">
      <c r="B292">
        <v>97345</v>
      </c>
      <c r="C292" t="s">
        <v>700</v>
      </c>
      <c r="D292" t="s">
        <v>695</v>
      </c>
      <c r="E292" t="str">
        <f t="shared" si="4"/>
        <v>4C</v>
      </c>
    </row>
    <row r="293" spans="2:5" x14ac:dyDescent="0.25">
      <c r="B293">
        <v>97348</v>
      </c>
      <c r="C293" t="s">
        <v>701</v>
      </c>
      <c r="D293" t="s">
        <v>695</v>
      </c>
      <c r="E293" t="str">
        <f t="shared" si="4"/>
        <v>4C</v>
      </c>
    </row>
    <row r="294" spans="2:5" x14ac:dyDescent="0.25">
      <c r="B294">
        <v>97355</v>
      </c>
      <c r="C294" t="s">
        <v>702</v>
      </c>
      <c r="D294" t="s">
        <v>695</v>
      </c>
      <c r="E294" t="str">
        <f t="shared" si="4"/>
        <v>4C</v>
      </c>
    </row>
    <row r="295" spans="2:5" x14ac:dyDescent="0.25">
      <c r="B295">
        <v>97358</v>
      </c>
      <c r="C295" t="s">
        <v>703</v>
      </c>
      <c r="D295" t="s">
        <v>695</v>
      </c>
      <c r="E295" t="str">
        <f t="shared" si="4"/>
        <v>4C</v>
      </c>
    </row>
    <row r="296" spans="2:5" x14ac:dyDescent="0.25">
      <c r="B296">
        <v>97360</v>
      </c>
      <c r="C296" t="s">
        <v>704</v>
      </c>
      <c r="D296" t="s">
        <v>695</v>
      </c>
      <c r="E296" t="str">
        <f t="shared" si="4"/>
        <v>4C</v>
      </c>
    </row>
    <row r="297" spans="2:5" x14ac:dyDescent="0.25">
      <c r="B297">
        <v>97374</v>
      </c>
      <c r="C297" t="s">
        <v>705</v>
      </c>
      <c r="D297" t="s">
        <v>695</v>
      </c>
      <c r="E297" t="str">
        <f t="shared" si="4"/>
        <v>4C</v>
      </c>
    </row>
    <row r="298" spans="2:5" x14ac:dyDescent="0.25">
      <c r="B298">
        <v>97377</v>
      </c>
      <c r="C298" t="s">
        <v>706</v>
      </c>
      <c r="D298" t="s">
        <v>695</v>
      </c>
      <c r="E298" t="str">
        <f t="shared" si="4"/>
        <v>4C</v>
      </c>
    </row>
    <row r="299" spans="2:5" x14ac:dyDescent="0.25">
      <c r="B299">
        <v>97386</v>
      </c>
      <c r="C299" t="s">
        <v>707</v>
      </c>
      <c r="D299" t="s">
        <v>695</v>
      </c>
      <c r="E299" t="str">
        <f t="shared" si="4"/>
        <v>4C</v>
      </c>
    </row>
    <row r="300" spans="2:5" x14ac:dyDescent="0.25">
      <c r="B300">
        <v>97389</v>
      </c>
      <c r="C300" t="s">
        <v>708</v>
      </c>
      <c r="D300" t="s">
        <v>695</v>
      </c>
      <c r="E300" t="str">
        <f t="shared" si="4"/>
        <v>4C</v>
      </c>
    </row>
    <row r="301" spans="2:5" x14ac:dyDescent="0.25">
      <c r="B301">
        <v>97446</v>
      </c>
      <c r="C301" t="s">
        <v>709</v>
      </c>
      <c r="D301" t="s">
        <v>695</v>
      </c>
      <c r="E301" t="str">
        <f t="shared" si="4"/>
        <v>4C</v>
      </c>
    </row>
    <row r="302" spans="2:5" x14ac:dyDescent="0.25">
      <c r="B302">
        <v>97901</v>
      </c>
      <c r="C302" t="s">
        <v>710</v>
      </c>
      <c r="D302" t="s">
        <v>451</v>
      </c>
      <c r="E302" t="str">
        <f t="shared" si="4"/>
        <v>5B</v>
      </c>
    </row>
    <row r="303" spans="2:5" x14ac:dyDescent="0.25">
      <c r="B303">
        <v>97902</v>
      </c>
      <c r="C303" t="s">
        <v>711</v>
      </c>
      <c r="D303" t="s">
        <v>451</v>
      </c>
      <c r="E303" t="str">
        <f t="shared" si="4"/>
        <v>5B</v>
      </c>
    </row>
    <row r="304" spans="2:5" x14ac:dyDescent="0.25">
      <c r="B304">
        <v>97903</v>
      </c>
      <c r="C304" t="s">
        <v>712</v>
      </c>
      <c r="D304" t="s">
        <v>451</v>
      </c>
      <c r="E304" t="str">
        <f t="shared" si="4"/>
        <v>5B</v>
      </c>
    </row>
    <row r="305" spans="2:5" x14ac:dyDescent="0.25">
      <c r="B305">
        <v>97906</v>
      </c>
      <c r="C305" t="s">
        <v>713</v>
      </c>
      <c r="D305" t="s">
        <v>451</v>
      </c>
      <c r="E305" t="str">
        <f t="shared" si="4"/>
        <v>5B</v>
      </c>
    </row>
    <row r="306" spans="2:5" x14ac:dyDescent="0.25">
      <c r="B306">
        <v>97908</v>
      </c>
      <c r="C306" t="s">
        <v>714</v>
      </c>
      <c r="D306" t="s">
        <v>451</v>
      </c>
      <c r="E306" t="str">
        <f t="shared" si="4"/>
        <v>5B</v>
      </c>
    </row>
    <row r="307" spans="2:5" x14ac:dyDescent="0.25">
      <c r="B307">
        <v>97909</v>
      </c>
      <c r="C307" t="s">
        <v>715</v>
      </c>
      <c r="D307" t="s">
        <v>451</v>
      </c>
      <c r="E307" t="str">
        <f t="shared" si="4"/>
        <v>5B</v>
      </c>
    </row>
    <row r="308" spans="2:5" x14ac:dyDescent="0.25">
      <c r="B308">
        <v>97910</v>
      </c>
      <c r="C308" t="s">
        <v>716</v>
      </c>
      <c r="D308" t="s">
        <v>451</v>
      </c>
      <c r="E308" t="str">
        <f t="shared" si="4"/>
        <v>5B</v>
      </c>
    </row>
    <row r="309" spans="2:5" x14ac:dyDescent="0.25">
      <c r="B309">
        <v>97911</v>
      </c>
      <c r="C309" t="s">
        <v>717</v>
      </c>
      <c r="D309" t="s">
        <v>451</v>
      </c>
      <c r="E309" t="str">
        <f t="shared" si="4"/>
        <v>5B</v>
      </c>
    </row>
    <row r="310" spans="2:5" x14ac:dyDescent="0.25">
      <c r="B310">
        <v>97913</v>
      </c>
      <c r="C310" t="s">
        <v>718</v>
      </c>
      <c r="D310" t="s">
        <v>451</v>
      </c>
      <c r="E310" t="str">
        <f t="shared" si="4"/>
        <v>5B</v>
      </c>
    </row>
    <row r="311" spans="2:5" x14ac:dyDescent="0.25">
      <c r="B311">
        <v>97914</v>
      </c>
      <c r="C311" t="s">
        <v>719</v>
      </c>
      <c r="D311" t="s">
        <v>451</v>
      </c>
      <c r="E311" t="str">
        <f t="shared" si="4"/>
        <v>5B</v>
      </c>
    </row>
    <row r="312" spans="2:5" x14ac:dyDescent="0.25">
      <c r="B312">
        <v>97917</v>
      </c>
      <c r="C312" t="s">
        <v>720</v>
      </c>
      <c r="D312" t="s">
        <v>451</v>
      </c>
      <c r="E312" t="str">
        <f t="shared" si="4"/>
        <v>5B</v>
      </c>
    </row>
    <row r="313" spans="2:5" x14ac:dyDescent="0.25">
      <c r="B313">
        <v>97918</v>
      </c>
      <c r="C313" t="s">
        <v>721</v>
      </c>
      <c r="D313" t="s">
        <v>451</v>
      </c>
      <c r="E313" t="str">
        <f t="shared" si="4"/>
        <v>5B</v>
      </c>
    </row>
    <row r="314" spans="2:5" x14ac:dyDescent="0.25">
      <c r="B314">
        <v>97920</v>
      </c>
      <c r="C314" t="s">
        <v>722</v>
      </c>
      <c r="D314" t="s">
        <v>451</v>
      </c>
      <c r="E314" t="str">
        <f t="shared" si="4"/>
        <v>5B</v>
      </c>
    </row>
    <row r="315" spans="2:5" x14ac:dyDescent="0.25">
      <c r="B315">
        <v>97002</v>
      </c>
      <c r="C315" t="s">
        <v>723</v>
      </c>
      <c r="D315" t="s">
        <v>724</v>
      </c>
      <c r="E315" t="str">
        <f t="shared" si="4"/>
        <v>4C</v>
      </c>
    </row>
    <row r="316" spans="2:5" x14ac:dyDescent="0.25">
      <c r="B316">
        <v>97020</v>
      </c>
      <c r="C316" t="s">
        <v>725</v>
      </c>
      <c r="D316" t="s">
        <v>724</v>
      </c>
      <c r="E316" t="str">
        <f t="shared" si="4"/>
        <v>4C</v>
      </c>
    </row>
    <row r="317" spans="2:5" x14ac:dyDescent="0.25">
      <c r="B317">
        <v>97026</v>
      </c>
      <c r="C317" t="s">
        <v>726</v>
      </c>
      <c r="D317" t="s">
        <v>724</v>
      </c>
      <c r="E317" t="str">
        <f t="shared" si="4"/>
        <v>4C</v>
      </c>
    </row>
    <row r="318" spans="2:5" x14ac:dyDescent="0.25">
      <c r="B318">
        <v>97032</v>
      </c>
      <c r="C318" t="s">
        <v>727</v>
      </c>
      <c r="D318" t="s">
        <v>724</v>
      </c>
      <c r="E318" t="str">
        <f t="shared" si="4"/>
        <v>4C</v>
      </c>
    </row>
    <row r="319" spans="2:5" x14ac:dyDescent="0.25">
      <c r="B319">
        <v>97071</v>
      </c>
      <c r="C319" t="s">
        <v>728</v>
      </c>
      <c r="D319" t="s">
        <v>724</v>
      </c>
      <c r="E319" t="str">
        <f t="shared" si="4"/>
        <v>4C</v>
      </c>
    </row>
    <row r="320" spans="2:5" x14ac:dyDescent="0.25">
      <c r="B320">
        <v>97137</v>
      </c>
      <c r="C320" t="s">
        <v>729</v>
      </c>
      <c r="D320" t="s">
        <v>724</v>
      </c>
      <c r="E320" t="str">
        <f t="shared" si="4"/>
        <v>4C</v>
      </c>
    </row>
    <row r="321" spans="2:5" x14ac:dyDescent="0.25">
      <c r="B321">
        <v>97301</v>
      </c>
      <c r="C321" t="s">
        <v>730</v>
      </c>
      <c r="D321" t="s">
        <v>724</v>
      </c>
      <c r="E321" t="str">
        <f t="shared" si="4"/>
        <v>4C</v>
      </c>
    </row>
    <row r="322" spans="2:5" x14ac:dyDescent="0.25">
      <c r="B322">
        <v>97302</v>
      </c>
      <c r="C322" t="s">
        <v>730</v>
      </c>
      <c r="D322" t="s">
        <v>724</v>
      </c>
      <c r="E322" t="str">
        <f t="shared" si="4"/>
        <v>4C</v>
      </c>
    </row>
    <row r="323" spans="2:5" x14ac:dyDescent="0.25">
      <c r="B323">
        <v>97303</v>
      </c>
      <c r="C323" t="s">
        <v>730</v>
      </c>
      <c r="D323" t="s">
        <v>724</v>
      </c>
      <c r="E323" t="str">
        <f t="shared" si="4"/>
        <v>4C</v>
      </c>
    </row>
    <row r="324" spans="2:5" x14ac:dyDescent="0.25">
      <c r="B324">
        <v>97305</v>
      </c>
      <c r="C324" t="s">
        <v>730</v>
      </c>
      <c r="D324" t="s">
        <v>724</v>
      </c>
      <c r="E324" t="str">
        <f t="shared" si="4"/>
        <v>4C</v>
      </c>
    </row>
    <row r="325" spans="2:5" x14ac:dyDescent="0.25">
      <c r="B325">
        <v>97306</v>
      </c>
      <c r="C325" t="s">
        <v>730</v>
      </c>
      <c r="D325" t="s">
        <v>724</v>
      </c>
      <c r="E325" t="str">
        <f t="shared" si="4"/>
        <v>4C</v>
      </c>
    </row>
    <row r="326" spans="2:5" x14ac:dyDescent="0.25">
      <c r="B326">
        <v>97307</v>
      </c>
      <c r="C326" t="s">
        <v>731</v>
      </c>
      <c r="D326" t="s">
        <v>724</v>
      </c>
      <c r="E326" t="str">
        <f t="shared" si="4"/>
        <v>4C</v>
      </c>
    </row>
    <row r="327" spans="2:5" x14ac:dyDescent="0.25">
      <c r="B327">
        <v>97308</v>
      </c>
      <c r="C327" t="s">
        <v>730</v>
      </c>
      <c r="D327" t="s">
        <v>724</v>
      </c>
      <c r="E327" t="str">
        <f t="shared" si="4"/>
        <v>4C</v>
      </c>
    </row>
    <row r="328" spans="2:5" x14ac:dyDescent="0.25">
      <c r="B328">
        <v>97309</v>
      </c>
      <c r="C328" t="s">
        <v>730</v>
      </c>
      <c r="D328" t="s">
        <v>724</v>
      </c>
      <c r="E328" t="str">
        <f t="shared" si="4"/>
        <v>4C</v>
      </c>
    </row>
    <row r="329" spans="2:5" x14ac:dyDescent="0.25">
      <c r="B329">
        <v>97310</v>
      </c>
      <c r="C329" t="s">
        <v>730</v>
      </c>
      <c r="D329" t="s">
        <v>724</v>
      </c>
      <c r="E329" t="str">
        <f t="shared" si="4"/>
        <v>4C</v>
      </c>
    </row>
    <row r="330" spans="2:5" x14ac:dyDescent="0.25">
      <c r="B330">
        <v>97311</v>
      </c>
      <c r="C330" t="s">
        <v>730</v>
      </c>
      <c r="D330" t="s">
        <v>724</v>
      </c>
      <c r="E330" t="str">
        <f t="shared" si="4"/>
        <v>4C</v>
      </c>
    </row>
    <row r="331" spans="2:5" x14ac:dyDescent="0.25">
      <c r="B331">
        <v>97312</v>
      </c>
      <c r="C331" t="s">
        <v>730</v>
      </c>
      <c r="D331" t="s">
        <v>724</v>
      </c>
      <c r="E331" t="str">
        <f t="shared" si="4"/>
        <v>4C</v>
      </c>
    </row>
    <row r="332" spans="2:5" x14ac:dyDescent="0.25">
      <c r="B332">
        <v>97313</v>
      </c>
      <c r="C332" t="s">
        <v>730</v>
      </c>
      <c r="D332" t="s">
        <v>724</v>
      </c>
      <c r="E332" t="str">
        <f t="shared" si="4"/>
        <v>4C</v>
      </c>
    </row>
    <row r="333" spans="2:5" x14ac:dyDescent="0.25">
      <c r="B333">
        <v>97314</v>
      </c>
      <c r="C333" t="s">
        <v>730</v>
      </c>
      <c r="D333" t="s">
        <v>724</v>
      </c>
      <c r="E333" t="str">
        <f t="shared" si="4"/>
        <v>4C</v>
      </c>
    </row>
    <row r="334" spans="2:5" x14ac:dyDescent="0.25">
      <c r="B334">
        <v>97317</v>
      </c>
      <c r="C334" t="s">
        <v>730</v>
      </c>
      <c r="D334" t="s">
        <v>724</v>
      </c>
      <c r="E334" t="str">
        <f t="shared" si="4"/>
        <v>4C</v>
      </c>
    </row>
    <row r="335" spans="2:5" x14ac:dyDescent="0.25">
      <c r="B335">
        <v>97325</v>
      </c>
      <c r="C335" t="s">
        <v>732</v>
      </c>
      <c r="D335" t="s">
        <v>724</v>
      </c>
      <c r="E335" t="str">
        <f t="shared" si="4"/>
        <v>4C</v>
      </c>
    </row>
    <row r="336" spans="2:5" x14ac:dyDescent="0.25">
      <c r="B336">
        <v>97342</v>
      </c>
      <c r="C336" t="s">
        <v>733</v>
      </c>
      <c r="D336" t="s">
        <v>724</v>
      </c>
      <c r="E336" t="str">
        <f t="shared" si="4"/>
        <v>4C</v>
      </c>
    </row>
    <row r="337" spans="2:5" x14ac:dyDescent="0.25">
      <c r="B337">
        <v>97346</v>
      </c>
      <c r="C337" t="s">
        <v>734</v>
      </c>
      <c r="D337" t="s">
        <v>724</v>
      </c>
      <c r="E337" t="str">
        <f t="shared" si="4"/>
        <v>4C</v>
      </c>
    </row>
    <row r="338" spans="2:5" x14ac:dyDescent="0.25">
      <c r="B338">
        <v>97350</v>
      </c>
      <c r="C338" t="s">
        <v>735</v>
      </c>
      <c r="D338" t="s">
        <v>724</v>
      </c>
      <c r="E338" t="str">
        <f t="shared" si="4"/>
        <v>4C</v>
      </c>
    </row>
    <row r="339" spans="2:5" x14ac:dyDescent="0.25">
      <c r="B339">
        <v>97352</v>
      </c>
      <c r="C339" t="s">
        <v>445</v>
      </c>
      <c r="D339" t="s">
        <v>724</v>
      </c>
      <c r="E339" t="str">
        <f t="shared" si="4"/>
        <v>4C</v>
      </c>
    </row>
    <row r="340" spans="2:5" x14ac:dyDescent="0.25">
      <c r="B340">
        <v>97362</v>
      </c>
      <c r="C340" t="s">
        <v>736</v>
      </c>
      <c r="D340" t="s">
        <v>724</v>
      </c>
      <c r="E340" t="str">
        <f t="shared" si="4"/>
        <v>4C</v>
      </c>
    </row>
    <row r="341" spans="2:5" x14ac:dyDescent="0.25">
      <c r="B341">
        <v>97373</v>
      </c>
      <c r="C341" t="s">
        <v>737</v>
      </c>
      <c r="D341" t="s">
        <v>724</v>
      </c>
      <c r="E341" t="str">
        <f t="shared" si="4"/>
        <v>4C</v>
      </c>
    </row>
    <row r="342" spans="2:5" x14ac:dyDescent="0.25">
      <c r="B342">
        <v>97375</v>
      </c>
      <c r="C342" t="s">
        <v>738</v>
      </c>
      <c r="D342" t="s">
        <v>724</v>
      </c>
      <c r="E342" t="str">
        <f t="shared" si="4"/>
        <v>4C</v>
      </c>
    </row>
    <row r="343" spans="2:5" x14ac:dyDescent="0.25">
      <c r="B343">
        <v>97381</v>
      </c>
      <c r="C343" t="s">
        <v>739</v>
      </c>
      <c r="D343" t="s">
        <v>724</v>
      </c>
      <c r="E343" t="str">
        <f t="shared" si="4"/>
        <v>4C</v>
      </c>
    </row>
    <row r="344" spans="2:5" x14ac:dyDescent="0.25">
      <c r="B344">
        <v>97383</v>
      </c>
      <c r="C344" t="s">
        <v>740</v>
      </c>
      <c r="D344" t="s">
        <v>724</v>
      </c>
      <c r="E344" t="str">
        <f t="shared" si="4"/>
        <v>4C</v>
      </c>
    </row>
    <row r="345" spans="2:5" x14ac:dyDescent="0.25">
      <c r="B345">
        <v>97384</v>
      </c>
      <c r="C345" t="s">
        <v>741</v>
      </c>
      <c r="D345" t="s">
        <v>724</v>
      </c>
      <c r="E345" t="str">
        <f t="shared" si="4"/>
        <v>4C</v>
      </c>
    </row>
    <row r="346" spans="2:5" x14ac:dyDescent="0.25">
      <c r="B346">
        <v>97385</v>
      </c>
      <c r="C346" t="s">
        <v>742</v>
      </c>
      <c r="D346" t="s">
        <v>724</v>
      </c>
      <c r="E346" t="str">
        <f t="shared" si="4"/>
        <v>4C</v>
      </c>
    </row>
    <row r="347" spans="2:5" x14ac:dyDescent="0.25">
      <c r="B347">
        <v>97392</v>
      </c>
      <c r="C347" t="s">
        <v>743</v>
      </c>
      <c r="D347" t="s">
        <v>724</v>
      </c>
      <c r="E347" t="str">
        <f t="shared" ref="E347:E410" si="5">IFERROR(VLOOKUP(D347,$H$19:$I$36,2,FALSE),"4C")</f>
        <v>4C</v>
      </c>
    </row>
    <row r="348" spans="2:5" x14ac:dyDescent="0.25">
      <c r="B348">
        <v>97818</v>
      </c>
      <c r="C348" t="s">
        <v>744</v>
      </c>
      <c r="D348" t="s">
        <v>454</v>
      </c>
      <c r="E348" t="str">
        <f t="shared" si="5"/>
        <v>4C</v>
      </c>
    </row>
    <row r="349" spans="2:5" x14ac:dyDescent="0.25">
      <c r="B349">
        <v>97836</v>
      </c>
      <c r="C349" t="s">
        <v>745</v>
      </c>
      <c r="D349" t="s">
        <v>454</v>
      </c>
      <c r="E349" t="str">
        <f t="shared" si="5"/>
        <v>4C</v>
      </c>
    </row>
    <row r="350" spans="2:5" x14ac:dyDescent="0.25">
      <c r="B350">
        <v>97839</v>
      </c>
      <c r="C350" t="s">
        <v>746</v>
      </c>
      <c r="D350" t="s">
        <v>454</v>
      </c>
      <c r="E350" t="str">
        <f t="shared" si="5"/>
        <v>4C</v>
      </c>
    </row>
    <row r="351" spans="2:5" x14ac:dyDescent="0.25">
      <c r="B351">
        <v>97843</v>
      </c>
      <c r="C351" t="s">
        <v>747</v>
      </c>
      <c r="D351" t="s">
        <v>454</v>
      </c>
      <c r="E351" t="str">
        <f t="shared" si="5"/>
        <v>4C</v>
      </c>
    </row>
    <row r="352" spans="2:5" x14ac:dyDescent="0.25">
      <c r="B352">
        <v>97844</v>
      </c>
      <c r="C352" t="s">
        <v>748</v>
      </c>
      <c r="D352" t="s">
        <v>454</v>
      </c>
      <c r="E352" t="str">
        <f t="shared" si="5"/>
        <v>4C</v>
      </c>
    </row>
    <row r="353" spans="2:5" x14ac:dyDescent="0.25">
      <c r="B353">
        <v>97010</v>
      </c>
      <c r="C353" t="s">
        <v>749</v>
      </c>
      <c r="D353" t="s">
        <v>750</v>
      </c>
      <c r="E353" t="str">
        <f t="shared" si="5"/>
        <v>4C</v>
      </c>
    </row>
    <row r="354" spans="2:5" x14ac:dyDescent="0.25">
      <c r="B354">
        <v>97019</v>
      </c>
      <c r="C354" t="s">
        <v>751</v>
      </c>
      <c r="D354" t="s">
        <v>750</v>
      </c>
      <c r="E354" t="str">
        <f t="shared" si="5"/>
        <v>4C</v>
      </c>
    </row>
    <row r="355" spans="2:5" x14ac:dyDescent="0.25">
      <c r="B355">
        <v>97024</v>
      </c>
      <c r="C355" t="s">
        <v>752</v>
      </c>
      <c r="D355" t="s">
        <v>750</v>
      </c>
      <c r="E355" t="str">
        <f t="shared" si="5"/>
        <v>4C</v>
      </c>
    </row>
    <row r="356" spans="2:5" x14ac:dyDescent="0.25">
      <c r="B356">
        <v>97030</v>
      </c>
      <c r="C356" t="s">
        <v>753</v>
      </c>
      <c r="D356" t="s">
        <v>750</v>
      </c>
      <c r="E356" t="str">
        <f t="shared" si="5"/>
        <v>4C</v>
      </c>
    </row>
    <row r="357" spans="2:5" x14ac:dyDescent="0.25">
      <c r="B357">
        <v>97060</v>
      </c>
      <c r="C357" t="s">
        <v>754</v>
      </c>
      <c r="D357" t="s">
        <v>750</v>
      </c>
      <c r="E357" t="str">
        <f t="shared" si="5"/>
        <v>4C</v>
      </c>
    </row>
    <row r="358" spans="2:5" x14ac:dyDescent="0.25">
      <c r="B358">
        <v>97080</v>
      </c>
      <c r="C358" t="s">
        <v>753</v>
      </c>
      <c r="D358" t="s">
        <v>750</v>
      </c>
      <c r="E358" t="str">
        <f t="shared" si="5"/>
        <v>4C</v>
      </c>
    </row>
    <row r="359" spans="2:5" x14ac:dyDescent="0.25">
      <c r="B359">
        <v>97201</v>
      </c>
      <c r="C359" t="s">
        <v>487</v>
      </c>
      <c r="D359" t="s">
        <v>750</v>
      </c>
      <c r="E359" t="str">
        <f t="shared" si="5"/>
        <v>4C</v>
      </c>
    </row>
    <row r="360" spans="2:5" x14ac:dyDescent="0.25">
      <c r="B360">
        <v>97202</v>
      </c>
      <c r="C360" t="s">
        <v>487</v>
      </c>
      <c r="D360" t="s">
        <v>750</v>
      </c>
      <c r="E360" t="str">
        <f t="shared" si="5"/>
        <v>4C</v>
      </c>
    </row>
    <row r="361" spans="2:5" x14ac:dyDescent="0.25">
      <c r="B361">
        <v>97203</v>
      </c>
      <c r="C361" t="s">
        <v>487</v>
      </c>
      <c r="D361" t="s">
        <v>750</v>
      </c>
      <c r="E361" t="str">
        <f t="shared" si="5"/>
        <v>4C</v>
      </c>
    </row>
    <row r="362" spans="2:5" x14ac:dyDescent="0.25">
      <c r="B362">
        <v>97204</v>
      </c>
      <c r="C362" t="s">
        <v>487</v>
      </c>
      <c r="D362" t="s">
        <v>750</v>
      </c>
      <c r="E362" t="str">
        <f t="shared" si="5"/>
        <v>4C</v>
      </c>
    </row>
    <row r="363" spans="2:5" x14ac:dyDescent="0.25">
      <c r="B363">
        <v>97205</v>
      </c>
      <c r="C363" t="s">
        <v>487</v>
      </c>
      <c r="D363" t="s">
        <v>750</v>
      </c>
      <c r="E363" t="str">
        <f t="shared" si="5"/>
        <v>4C</v>
      </c>
    </row>
    <row r="364" spans="2:5" x14ac:dyDescent="0.25">
      <c r="B364">
        <v>97206</v>
      </c>
      <c r="C364" t="s">
        <v>487</v>
      </c>
      <c r="D364" t="s">
        <v>750</v>
      </c>
      <c r="E364" t="str">
        <f t="shared" si="5"/>
        <v>4C</v>
      </c>
    </row>
    <row r="365" spans="2:5" x14ac:dyDescent="0.25">
      <c r="B365">
        <v>97207</v>
      </c>
      <c r="C365" t="s">
        <v>487</v>
      </c>
      <c r="D365" t="s">
        <v>750</v>
      </c>
      <c r="E365" t="str">
        <f t="shared" si="5"/>
        <v>4C</v>
      </c>
    </row>
    <row r="366" spans="2:5" x14ac:dyDescent="0.25">
      <c r="B366">
        <v>97208</v>
      </c>
      <c r="C366" t="s">
        <v>487</v>
      </c>
      <c r="D366" t="s">
        <v>750</v>
      </c>
      <c r="E366" t="str">
        <f t="shared" si="5"/>
        <v>4C</v>
      </c>
    </row>
    <row r="367" spans="2:5" x14ac:dyDescent="0.25">
      <c r="B367">
        <v>97209</v>
      </c>
      <c r="C367" t="s">
        <v>487</v>
      </c>
      <c r="D367" t="s">
        <v>750</v>
      </c>
      <c r="E367" t="str">
        <f t="shared" si="5"/>
        <v>4C</v>
      </c>
    </row>
    <row r="368" spans="2:5" x14ac:dyDescent="0.25">
      <c r="B368">
        <v>97210</v>
      </c>
      <c r="C368" t="s">
        <v>487</v>
      </c>
      <c r="D368" t="s">
        <v>750</v>
      </c>
      <c r="E368" t="str">
        <f t="shared" si="5"/>
        <v>4C</v>
      </c>
    </row>
    <row r="369" spans="2:5" x14ac:dyDescent="0.25">
      <c r="B369">
        <v>97211</v>
      </c>
      <c r="C369" t="s">
        <v>487</v>
      </c>
      <c r="D369" t="s">
        <v>750</v>
      </c>
      <c r="E369" t="str">
        <f t="shared" si="5"/>
        <v>4C</v>
      </c>
    </row>
    <row r="370" spans="2:5" x14ac:dyDescent="0.25">
      <c r="B370">
        <v>97212</v>
      </c>
      <c r="C370" t="s">
        <v>487</v>
      </c>
      <c r="D370" t="s">
        <v>750</v>
      </c>
      <c r="E370" t="str">
        <f t="shared" si="5"/>
        <v>4C</v>
      </c>
    </row>
    <row r="371" spans="2:5" x14ac:dyDescent="0.25">
      <c r="B371">
        <v>97213</v>
      </c>
      <c r="C371" t="s">
        <v>487</v>
      </c>
      <c r="D371" t="s">
        <v>750</v>
      </c>
      <c r="E371" t="str">
        <f t="shared" si="5"/>
        <v>4C</v>
      </c>
    </row>
    <row r="372" spans="2:5" x14ac:dyDescent="0.25">
      <c r="B372">
        <v>97214</v>
      </c>
      <c r="C372" t="s">
        <v>487</v>
      </c>
      <c r="D372" t="s">
        <v>750</v>
      </c>
      <c r="E372" t="str">
        <f t="shared" si="5"/>
        <v>4C</v>
      </c>
    </row>
    <row r="373" spans="2:5" x14ac:dyDescent="0.25">
      <c r="B373">
        <v>97215</v>
      </c>
      <c r="C373" t="s">
        <v>487</v>
      </c>
      <c r="D373" t="s">
        <v>750</v>
      </c>
      <c r="E373" t="str">
        <f t="shared" si="5"/>
        <v>4C</v>
      </c>
    </row>
    <row r="374" spans="2:5" x14ac:dyDescent="0.25">
      <c r="B374">
        <v>97216</v>
      </c>
      <c r="C374" t="s">
        <v>487</v>
      </c>
      <c r="D374" t="s">
        <v>750</v>
      </c>
      <c r="E374" t="str">
        <f t="shared" si="5"/>
        <v>4C</v>
      </c>
    </row>
    <row r="375" spans="2:5" x14ac:dyDescent="0.25">
      <c r="B375">
        <v>97217</v>
      </c>
      <c r="C375" t="s">
        <v>487</v>
      </c>
      <c r="D375" t="s">
        <v>750</v>
      </c>
      <c r="E375" t="str">
        <f t="shared" si="5"/>
        <v>4C</v>
      </c>
    </row>
    <row r="376" spans="2:5" x14ac:dyDescent="0.25">
      <c r="B376">
        <v>97218</v>
      </c>
      <c r="C376" t="s">
        <v>487</v>
      </c>
      <c r="D376" t="s">
        <v>750</v>
      </c>
      <c r="E376" t="str">
        <f t="shared" si="5"/>
        <v>4C</v>
      </c>
    </row>
    <row r="377" spans="2:5" x14ac:dyDescent="0.25">
      <c r="B377">
        <v>97219</v>
      </c>
      <c r="C377" t="s">
        <v>487</v>
      </c>
      <c r="D377" t="s">
        <v>750</v>
      </c>
      <c r="E377" t="str">
        <f t="shared" si="5"/>
        <v>4C</v>
      </c>
    </row>
    <row r="378" spans="2:5" x14ac:dyDescent="0.25">
      <c r="B378">
        <v>97220</v>
      </c>
      <c r="C378" t="s">
        <v>487</v>
      </c>
      <c r="D378" t="s">
        <v>750</v>
      </c>
      <c r="E378" t="str">
        <f t="shared" si="5"/>
        <v>4C</v>
      </c>
    </row>
    <row r="379" spans="2:5" x14ac:dyDescent="0.25">
      <c r="B379">
        <v>97221</v>
      </c>
      <c r="C379" t="s">
        <v>487</v>
      </c>
      <c r="D379" t="s">
        <v>750</v>
      </c>
      <c r="E379" t="str">
        <f t="shared" si="5"/>
        <v>4C</v>
      </c>
    </row>
    <row r="380" spans="2:5" x14ac:dyDescent="0.25">
      <c r="B380">
        <v>97227</v>
      </c>
      <c r="C380" t="s">
        <v>487</v>
      </c>
      <c r="D380" t="s">
        <v>750</v>
      </c>
      <c r="E380" t="str">
        <f t="shared" si="5"/>
        <v>4C</v>
      </c>
    </row>
    <row r="381" spans="2:5" x14ac:dyDescent="0.25">
      <c r="B381">
        <v>97228</v>
      </c>
      <c r="C381" t="s">
        <v>487</v>
      </c>
      <c r="D381" t="s">
        <v>750</v>
      </c>
      <c r="E381" t="str">
        <f t="shared" si="5"/>
        <v>4C</v>
      </c>
    </row>
    <row r="382" spans="2:5" x14ac:dyDescent="0.25">
      <c r="B382">
        <v>97230</v>
      </c>
      <c r="C382" t="s">
        <v>487</v>
      </c>
      <c r="D382" t="s">
        <v>750</v>
      </c>
      <c r="E382" t="str">
        <f t="shared" si="5"/>
        <v>4C</v>
      </c>
    </row>
    <row r="383" spans="2:5" x14ac:dyDescent="0.25">
      <c r="B383">
        <v>97231</v>
      </c>
      <c r="C383" t="s">
        <v>487</v>
      </c>
      <c r="D383" t="s">
        <v>750</v>
      </c>
      <c r="E383" t="str">
        <f t="shared" si="5"/>
        <v>4C</v>
      </c>
    </row>
    <row r="384" spans="2:5" x14ac:dyDescent="0.25">
      <c r="B384">
        <v>97232</v>
      </c>
      <c r="C384" t="s">
        <v>487</v>
      </c>
      <c r="D384" t="s">
        <v>750</v>
      </c>
      <c r="E384" t="str">
        <f t="shared" si="5"/>
        <v>4C</v>
      </c>
    </row>
    <row r="385" spans="2:5" x14ac:dyDescent="0.25">
      <c r="B385">
        <v>97233</v>
      </c>
      <c r="C385" t="s">
        <v>487</v>
      </c>
      <c r="D385" t="s">
        <v>750</v>
      </c>
      <c r="E385" t="str">
        <f t="shared" si="5"/>
        <v>4C</v>
      </c>
    </row>
    <row r="386" spans="2:5" x14ac:dyDescent="0.25">
      <c r="B386">
        <v>97236</v>
      </c>
      <c r="C386" t="s">
        <v>487</v>
      </c>
      <c r="D386" t="s">
        <v>750</v>
      </c>
      <c r="E386" t="str">
        <f t="shared" si="5"/>
        <v>4C</v>
      </c>
    </row>
    <row r="387" spans="2:5" x14ac:dyDescent="0.25">
      <c r="B387">
        <v>97238</v>
      </c>
      <c r="C387" t="s">
        <v>487</v>
      </c>
      <c r="D387" t="s">
        <v>750</v>
      </c>
      <c r="E387" t="str">
        <f t="shared" si="5"/>
        <v>4C</v>
      </c>
    </row>
    <row r="388" spans="2:5" x14ac:dyDescent="0.25">
      <c r="B388">
        <v>97239</v>
      </c>
      <c r="C388" t="s">
        <v>487</v>
      </c>
      <c r="D388" t="s">
        <v>750</v>
      </c>
      <c r="E388" t="str">
        <f t="shared" si="5"/>
        <v>4C</v>
      </c>
    </row>
    <row r="389" spans="2:5" x14ac:dyDescent="0.25">
      <c r="B389">
        <v>97240</v>
      </c>
      <c r="C389" t="s">
        <v>487</v>
      </c>
      <c r="D389" t="s">
        <v>750</v>
      </c>
      <c r="E389" t="str">
        <f t="shared" si="5"/>
        <v>4C</v>
      </c>
    </row>
    <row r="390" spans="2:5" x14ac:dyDescent="0.25">
      <c r="B390">
        <v>97242</v>
      </c>
      <c r="C390" t="s">
        <v>487</v>
      </c>
      <c r="D390" t="s">
        <v>750</v>
      </c>
      <c r="E390" t="str">
        <f t="shared" si="5"/>
        <v>4C</v>
      </c>
    </row>
    <row r="391" spans="2:5" x14ac:dyDescent="0.25">
      <c r="B391">
        <v>97251</v>
      </c>
      <c r="C391" t="s">
        <v>487</v>
      </c>
      <c r="D391" t="s">
        <v>750</v>
      </c>
      <c r="E391" t="str">
        <f t="shared" si="5"/>
        <v>4C</v>
      </c>
    </row>
    <row r="392" spans="2:5" x14ac:dyDescent="0.25">
      <c r="B392">
        <v>97253</v>
      </c>
      <c r="C392" t="s">
        <v>487</v>
      </c>
      <c r="D392" t="s">
        <v>750</v>
      </c>
      <c r="E392" t="str">
        <f t="shared" si="5"/>
        <v>4C</v>
      </c>
    </row>
    <row r="393" spans="2:5" x14ac:dyDescent="0.25">
      <c r="B393">
        <v>97254</v>
      </c>
      <c r="C393" t="s">
        <v>487</v>
      </c>
      <c r="D393" t="s">
        <v>750</v>
      </c>
      <c r="E393" t="str">
        <f t="shared" si="5"/>
        <v>4C</v>
      </c>
    </row>
    <row r="394" spans="2:5" x14ac:dyDescent="0.25">
      <c r="B394">
        <v>97255</v>
      </c>
      <c r="C394" t="s">
        <v>487</v>
      </c>
      <c r="D394" t="s">
        <v>750</v>
      </c>
      <c r="E394" t="str">
        <f t="shared" si="5"/>
        <v>4C</v>
      </c>
    </row>
    <row r="395" spans="2:5" x14ac:dyDescent="0.25">
      <c r="B395">
        <v>97256</v>
      </c>
      <c r="C395" t="s">
        <v>487</v>
      </c>
      <c r="D395" t="s">
        <v>750</v>
      </c>
      <c r="E395" t="str">
        <f t="shared" si="5"/>
        <v>4C</v>
      </c>
    </row>
    <row r="396" spans="2:5" x14ac:dyDescent="0.25">
      <c r="B396">
        <v>97258</v>
      </c>
      <c r="C396" t="s">
        <v>487</v>
      </c>
      <c r="D396" t="s">
        <v>750</v>
      </c>
      <c r="E396" t="str">
        <f t="shared" si="5"/>
        <v>4C</v>
      </c>
    </row>
    <row r="397" spans="2:5" x14ac:dyDescent="0.25">
      <c r="B397">
        <v>97259</v>
      </c>
      <c r="C397" t="s">
        <v>487</v>
      </c>
      <c r="D397" t="s">
        <v>750</v>
      </c>
      <c r="E397" t="str">
        <f t="shared" si="5"/>
        <v>4C</v>
      </c>
    </row>
    <row r="398" spans="2:5" x14ac:dyDescent="0.25">
      <c r="B398">
        <v>97266</v>
      </c>
      <c r="C398" t="s">
        <v>487</v>
      </c>
      <c r="D398" t="s">
        <v>750</v>
      </c>
      <c r="E398" t="str">
        <f t="shared" si="5"/>
        <v>4C</v>
      </c>
    </row>
    <row r="399" spans="2:5" x14ac:dyDescent="0.25">
      <c r="B399">
        <v>97271</v>
      </c>
      <c r="C399" t="s">
        <v>487</v>
      </c>
      <c r="D399" t="s">
        <v>750</v>
      </c>
      <c r="E399" t="str">
        <f t="shared" si="5"/>
        <v>4C</v>
      </c>
    </row>
    <row r="400" spans="2:5" x14ac:dyDescent="0.25">
      <c r="B400">
        <v>97272</v>
      </c>
      <c r="C400" t="s">
        <v>487</v>
      </c>
      <c r="D400" t="s">
        <v>750</v>
      </c>
      <c r="E400" t="str">
        <f t="shared" si="5"/>
        <v>4C</v>
      </c>
    </row>
    <row r="401" spans="2:5" x14ac:dyDescent="0.25">
      <c r="B401">
        <v>97280</v>
      </c>
      <c r="C401" t="s">
        <v>487</v>
      </c>
      <c r="D401" t="s">
        <v>750</v>
      </c>
      <c r="E401" t="str">
        <f t="shared" si="5"/>
        <v>4C</v>
      </c>
    </row>
    <row r="402" spans="2:5" x14ac:dyDescent="0.25">
      <c r="B402">
        <v>97282</v>
      </c>
      <c r="C402" t="s">
        <v>487</v>
      </c>
      <c r="D402" t="s">
        <v>750</v>
      </c>
      <c r="E402" t="str">
        <f t="shared" si="5"/>
        <v>4C</v>
      </c>
    </row>
    <row r="403" spans="2:5" x14ac:dyDescent="0.25">
      <c r="B403">
        <v>97283</v>
      </c>
      <c r="C403" t="s">
        <v>487</v>
      </c>
      <c r="D403" t="s">
        <v>750</v>
      </c>
      <c r="E403" t="str">
        <f t="shared" si="5"/>
        <v>4C</v>
      </c>
    </row>
    <row r="404" spans="2:5" x14ac:dyDescent="0.25">
      <c r="B404">
        <v>97286</v>
      </c>
      <c r="C404" t="s">
        <v>487</v>
      </c>
      <c r="D404" t="s">
        <v>750</v>
      </c>
      <c r="E404" t="str">
        <f t="shared" si="5"/>
        <v>4C</v>
      </c>
    </row>
    <row r="405" spans="2:5" x14ac:dyDescent="0.25">
      <c r="B405">
        <v>97290</v>
      </c>
      <c r="C405" t="s">
        <v>487</v>
      </c>
      <c r="D405" t="s">
        <v>750</v>
      </c>
      <c r="E405" t="str">
        <f t="shared" si="5"/>
        <v>4C</v>
      </c>
    </row>
    <row r="406" spans="2:5" x14ac:dyDescent="0.25">
      <c r="B406">
        <v>97292</v>
      </c>
      <c r="C406" t="s">
        <v>487</v>
      </c>
      <c r="D406" t="s">
        <v>750</v>
      </c>
      <c r="E406" t="str">
        <f t="shared" si="5"/>
        <v>4C</v>
      </c>
    </row>
    <row r="407" spans="2:5" x14ac:dyDescent="0.25">
      <c r="B407">
        <v>97293</v>
      </c>
      <c r="C407" t="s">
        <v>487</v>
      </c>
      <c r="D407" t="s">
        <v>750</v>
      </c>
      <c r="E407" t="str">
        <f t="shared" si="5"/>
        <v>4C</v>
      </c>
    </row>
    <row r="408" spans="2:5" x14ac:dyDescent="0.25">
      <c r="B408">
        <v>97294</v>
      </c>
      <c r="C408" t="s">
        <v>487</v>
      </c>
      <c r="D408" t="s">
        <v>750</v>
      </c>
      <c r="E408" t="str">
        <f t="shared" si="5"/>
        <v>4C</v>
      </c>
    </row>
    <row r="409" spans="2:5" x14ac:dyDescent="0.25">
      <c r="B409">
        <v>97296</v>
      </c>
      <c r="C409" t="s">
        <v>487</v>
      </c>
      <c r="D409" t="s">
        <v>750</v>
      </c>
      <c r="E409" t="str">
        <f t="shared" si="5"/>
        <v>4C</v>
      </c>
    </row>
    <row r="410" spans="2:5" x14ac:dyDescent="0.25">
      <c r="B410">
        <v>97299</v>
      </c>
      <c r="C410" t="s">
        <v>487</v>
      </c>
      <c r="D410" t="s">
        <v>750</v>
      </c>
      <c r="E410" t="str">
        <f t="shared" si="5"/>
        <v>4C</v>
      </c>
    </row>
    <row r="411" spans="2:5" x14ac:dyDescent="0.25">
      <c r="B411">
        <v>97304</v>
      </c>
      <c r="C411" t="s">
        <v>730</v>
      </c>
      <c r="D411" t="s">
        <v>755</v>
      </c>
      <c r="E411" t="str">
        <f t="shared" ref="E411:E474" si="6">IFERROR(VLOOKUP(D411,$H$19:$I$36,2,FALSE),"4C")</f>
        <v>4C</v>
      </c>
    </row>
    <row r="412" spans="2:5" x14ac:dyDescent="0.25">
      <c r="B412">
        <v>97338</v>
      </c>
      <c r="C412" t="s">
        <v>756</v>
      </c>
      <c r="D412" t="s">
        <v>755</v>
      </c>
      <c r="E412" t="str">
        <f t="shared" si="6"/>
        <v>4C</v>
      </c>
    </row>
    <row r="413" spans="2:5" x14ac:dyDescent="0.25">
      <c r="B413">
        <v>97344</v>
      </c>
      <c r="C413" t="s">
        <v>757</v>
      </c>
      <c r="D413" t="s">
        <v>755</v>
      </c>
      <c r="E413" t="str">
        <f t="shared" si="6"/>
        <v>4C</v>
      </c>
    </row>
    <row r="414" spans="2:5" x14ac:dyDescent="0.25">
      <c r="B414">
        <v>97347</v>
      </c>
      <c r="C414" t="s">
        <v>758</v>
      </c>
      <c r="D414" t="s">
        <v>755</v>
      </c>
      <c r="E414" t="str">
        <f t="shared" si="6"/>
        <v>4C</v>
      </c>
    </row>
    <row r="415" spans="2:5" x14ac:dyDescent="0.25">
      <c r="B415">
        <v>97351</v>
      </c>
      <c r="C415" t="s">
        <v>759</v>
      </c>
      <c r="D415" t="s">
        <v>755</v>
      </c>
      <c r="E415" t="str">
        <f t="shared" si="6"/>
        <v>4C</v>
      </c>
    </row>
    <row r="416" spans="2:5" x14ac:dyDescent="0.25">
      <c r="B416">
        <v>97361</v>
      </c>
      <c r="C416" t="s">
        <v>760</v>
      </c>
      <c r="D416" t="s">
        <v>755</v>
      </c>
      <c r="E416" t="str">
        <f t="shared" si="6"/>
        <v>4C</v>
      </c>
    </row>
    <row r="417" spans="2:5" x14ac:dyDescent="0.25">
      <c r="B417">
        <v>97371</v>
      </c>
      <c r="C417" t="s">
        <v>761</v>
      </c>
      <c r="D417" t="s">
        <v>755</v>
      </c>
      <c r="E417" t="str">
        <f t="shared" si="6"/>
        <v>4C</v>
      </c>
    </row>
    <row r="418" spans="2:5" x14ac:dyDescent="0.25">
      <c r="B418">
        <v>97029</v>
      </c>
      <c r="C418" t="s">
        <v>762</v>
      </c>
      <c r="D418" t="s">
        <v>456</v>
      </c>
      <c r="E418" t="str">
        <f t="shared" si="6"/>
        <v>4C</v>
      </c>
    </row>
    <row r="419" spans="2:5" x14ac:dyDescent="0.25">
      <c r="B419">
        <v>97033</v>
      </c>
      <c r="C419" t="s">
        <v>763</v>
      </c>
      <c r="D419" t="s">
        <v>456</v>
      </c>
      <c r="E419" t="str">
        <f t="shared" si="6"/>
        <v>4C</v>
      </c>
    </row>
    <row r="420" spans="2:5" x14ac:dyDescent="0.25">
      <c r="B420">
        <v>97039</v>
      </c>
      <c r="C420" t="s">
        <v>764</v>
      </c>
      <c r="D420" t="s">
        <v>456</v>
      </c>
      <c r="E420" t="str">
        <f t="shared" si="6"/>
        <v>4C</v>
      </c>
    </row>
    <row r="421" spans="2:5" x14ac:dyDescent="0.25">
      <c r="B421">
        <v>97050</v>
      </c>
      <c r="C421" t="s">
        <v>765</v>
      </c>
      <c r="D421" t="s">
        <v>456</v>
      </c>
      <c r="E421" t="str">
        <f t="shared" si="6"/>
        <v>4C</v>
      </c>
    </row>
    <row r="422" spans="2:5" x14ac:dyDescent="0.25">
      <c r="B422">
        <v>97065</v>
      </c>
      <c r="C422" t="s">
        <v>461</v>
      </c>
      <c r="D422" t="s">
        <v>456</v>
      </c>
      <c r="E422" t="str">
        <f t="shared" si="6"/>
        <v>4C</v>
      </c>
    </row>
    <row r="423" spans="2:5" x14ac:dyDescent="0.25">
      <c r="B423">
        <v>97107</v>
      </c>
      <c r="C423" t="s">
        <v>766</v>
      </c>
      <c r="D423" t="s">
        <v>767</v>
      </c>
      <c r="E423" t="str">
        <f t="shared" si="6"/>
        <v>4C</v>
      </c>
    </row>
    <row r="424" spans="2:5" x14ac:dyDescent="0.25">
      <c r="B424">
        <v>97108</v>
      </c>
      <c r="C424" t="s">
        <v>768</v>
      </c>
      <c r="D424" t="s">
        <v>767</v>
      </c>
      <c r="E424" t="str">
        <f t="shared" si="6"/>
        <v>4C</v>
      </c>
    </row>
    <row r="425" spans="2:5" x14ac:dyDescent="0.25">
      <c r="B425">
        <v>97112</v>
      </c>
      <c r="C425" t="s">
        <v>769</v>
      </c>
      <c r="D425" t="s">
        <v>767</v>
      </c>
      <c r="E425" t="str">
        <f t="shared" si="6"/>
        <v>4C</v>
      </c>
    </row>
    <row r="426" spans="2:5" x14ac:dyDescent="0.25">
      <c r="B426">
        <v>97118</v>
      </c>
      <c r="C426" t="s">
        <v>770</v>
      </c>
      <c r="D426" t="s">
        <v>767</v>
      </c>
      <c r="E426" t="str">
        <f t="shared" si="6"/>
        <v>4C</v>
      </c>
    </row>
    <row r="427" spans="2:5" x14ac:dyDescent="0.25">
      <c r="B427">
        <v>97122</v>
      </c>
      <c r="C427" t="s">
        <v>771</v>
      </c>
      <c r="D427" t="s">
        <v>767</v>
      </c>
      <c r="E427" t="str">
        <f t="shared" si="6"/>
        <v>4C</v>
      </c>
    </row>
    <row r="428" spans="2:5" x14ac:dyDescent="0.25">
      <c r="B428">
        <v>97130</v>
      </c>
      <c r="C428" t="s">
        <v>772</v>
      </c>
      <c r="D428" t="s">
        <v>767</v>
      </c>
      <c r="E428" t="str">
        <f t="shared" si="6"/>
        <v>4C</v>
      </c>
    </row>
    <row r="429" spans="2:5" x14ac:dyDescent="0.25">
      <c r="B429">
        <v>97131</v>
      </c>
      <c r="C429" t="s">
        <v>773</v>
      </c>
      <c r="D429" t="s">
        <v>767</v>
      </c>
      <c r="E429" t="str">
        <f t="shared" si="6"/>
        <v>4C</v>
      </c>
    </row>
    <row r="430" spans="2:5" x14ac:dyDescent="0.25">
      <c r="B430">
        <v>97134</v>
      </c>
      <c r="C430" t="s">
        <v>774</v>
      </c>
      <c r="D430" t="s">
        <v>767</v>
      </c>
      <c r="E430" t="str">
        <f t="shared" si="6"/>
        <v>4C</v>
      </c>
    </row>
    <row r="431" spans="2:5" x14ac:dyDescent="0.25">
      <c r="B431">
        <v>97135</v>
      </c>
      <c r="C431" t="s">
        <v>775</v>
      </c>
      <c r="D431" t="s">
        <v>767</v>
      </c>
      <c r="E431" t="str">
        <f t="shared" si="6"/>
        <v>4C</v>
      </c>
    </row>
    <row r="432" spans="2:5" x14ac:dyDescent="0.25">
      <c r="B432">
        <v>97136</v>
      </c>
      <c r="C432" t="s">
        <v>776</v>
      </c>
      <c r="D432" t="s">
        <v>767</v>
      </c>
      <c r="E432" t="str">
        <f t="shared" si="6"/>
        <v>4C</v>
      </c>
    </row>
    <row r="433" spans="2:5" x14ac:dyDescent="0.25">
      <c r="B433">
        <v>97141</v>
      </c>
      <c r="C433" t="s">
        <v>767</v>
      </c>
      <c r="D433" t="s">
        <v>767</v>
      </c>
      <c r="E433" t="str">
        <f t="shared" si="6"/>
        <v>4C</v>
      </c>
    </row>
    <row r="434" spans="2:5" x14ac:dyDescent="0.25">
      <c r="B434">
        <v>97143</v>
      </c>
      <c r="C434" t="s">
        <v>777</v>
      </c>
      <c r="D434" t="s">
        <v>767</v>
      </c>
      <c r="E434" t="str">
        <f t="shared" si="6"/>
        <v>4C</v>
      </c>
    </row>
    <row r="435" spans="2:5" x14ac:dyDescent="0.25">
      <c r="B435">
        <v>97147</v>
      </c>
      <c r="C435" t="s">
        <v>463</v>
      </c>
      <c r="D435" t="s">
        <v>767</v>
      </c>
      <c r="E435" t="str">
        <f t="shared" si="6"/>
        <v>4C</v>
      </c>
    </row>
    <row r="436" spans="2:5" x14ac:dyDescent="0.25">
      <c r="B436">
        <v>97149</v>
      </c>
      <c r="C436" t="s">
        <v>778</v>
      </c>
      <c r="D436" t="s">
        <v>767</v>
      </c>
      <c r="E436" t="str">
        <f t="shared" si="6"/>
        <v>4C</v>
      </c>
    </row>
    <row r="437" spans="2:5" x14ac:dyDescent="0.25">
      <c r="B437">
        <v>97801</v>
      </c>
      <c r="C437" t="s">
        <v>779</v>
      </c>
      <c r="D437" t="s">
        <v>458</v>
      </c>
      <c r="E437" t="str">
        <f t="shared" si="6"/>
        <v>4C</v>
      </c>
    </row>
    <row r="438" spans="2:5" x14ac:dyDescent="0.25">
      <c r="B438">
        <v>97810</v>
      </c>
      <c r="C438" t="s">
        <v>780</v>
      </c>
      <c r="D438" t="s">
        <v>458</v>
      </c>
      <c r="E438" t="str">
        <f t="shared" si="6"/>
        <v>4C</v>
      </c>
    </row>
    <row r="439" spans="2:5" x14ac:dyDescent="0.25">
      <c r="B439">
        <v>97813</v>
      </c>
      <c r="C439" t="s">
        <v>781</v>
      </c>
      <c r="D439" t="s">
        <v>458</v>
      </c>
      <c r="E439" t="str">
        <f t="shared" si="6"/>
        <v>4C</v>
      </c>
    </row>
    <row r="440" spans="2:5" x14ac:dyDescent="0.25">
      <c r="B440">
        <v>97826</v>
      </c>
      <c r="C440" t="s">
        <v>782</v>
      </c>
      <c r="D440" t="s">
        <v>458</v>
      </c>
      <c r="E440" t="str">
        <f t="shared" si="6"/>
        <v>4C</v>
      </c>
    </row>
    <row r="441" spans="2:5" x14ac:dyDescent="0.25">
      <c r="B441">
        <v>97835</v>
      </c>
      <c r="C441" t="s">
        <v>783</v>
      </c>
      <c r="D441" t="s">
        <v>458</v>
      </c>
      <c r="E441" t="str">
        <f t="shared" si="6"/>
        <v>4C</v>
      </c>
    </row>
    <row r="442" spans="2:5" x14ac:dyDescent="0.25">
      <c r="B442">
        <v>97838</v>
      </c>
      <c r="C442" t="s">
        <v>784</v>
      </c>
      <c r="D442" t="s">
        <v>458</v>
      </c>
      <c r="E442" t="str">
        <f t="shared" si="6"/>
        <v>4C</v>
      </c>
    </row>
    <row r="443" spans="2:5" x14ac:dyDescent="0.25">
      <c r="B443">
        <v>97859</v>
      </c>
      <c r="C443" t="s">
        <v>785</v>
      </c>
      <c r="D443" t="s">
        <v>458</v>
      </c>
      <c r="E443" t="str">
        <f t="shared" si="6"/>
        <v>4C</v>
      </c>
    </row>
    <row r="444" spans="2:5" x14ac:dyDescent="0.25">
      <c r="B444">
        <v>97862</v>
      </c>
      <c r="C444" t="s">
        <v>786</v>
      </c>
      <c r="D444" t="s">
        <v>458</v>
      </c>
      <c r="E444" t="str">
        <f t="shared" si="6"/>
        <v>4C</v>
      </c>
    </row>
    <row r="445" spans="2:5" x14ac:dyDescent="0.25">
      <c r="B445">
        <v>97868</v>
      </c>
      <c r="C445" t="s">
        <v>787</v>
      </c>
      <c r="D445" t="s">
        <v>458</v>
      </c>
      <c r="E445" t="str">
        <f t="shared" si="6"/>
        <v>4C</v>
      </c>
    </row>
    <row r="446" spans="2:5" x14ac:dyDescent="0.25">
      <c r="B446">
        <v>97875</v>
      </c>
      <c r="C446" t="s">
        <v>788</v>
      </c>
      <c r="D446" t="s">
        <v>458</v>
      </c>
      <c r="E446" t="str">
        <f t="shared" si="6"/>
        <v>4C</v>
      </c>
    </row>
    <row r="447" spans="2:5" x14ac:dyDescent="0.25">
      <c r="B447">
        <v>97880</v>
      </c>
      <c r="C447" t="s">
        <v>789</v>
      </c>
      <c r="D447" t="s">
        <v>458</v>
      </c>
      <c r="E447" t="str">
        <f t="shared" si="6"/>
        <v>4C</v>
      </c>
    </row>
    <row r="448" spans="2:5" x14ac:dyDescent="0.25">
      <c r="B448">
        <v>97882</v>
      </c>
      <c r="C448" t="s">
        <v>458</v>
      </c>
      <c r="D448" t="s">
        <v>458</v>
      </c>
      <c r="E448" t="str">
        <f t="shared" si="6"/>
        <v>4C</v>
      </c>
    </row>
    <row r="449" spans="2:5" x14ac:dyDescent="0.25">
      <c r="B449">
        <v>97886</v>
      </c>
      <c r="C449" t="s">
        <v>790</v>
      </c>
      <c r="D449" t="s">
        <v>458</v>
      </c>
      <c r="E449" t="str">
        <f t="shared" si="6"/>
        <v>4C</v>
      </c>
    </row>
    <row r="450" spans="2:5" x14ac:dyDescent="0.25">
      <c r="B450">
        <v>97824</v>
      </c>
      <c r="C450" t="s">
        <v>791</v>
      </c>
      <c r="D450" t="s">
        <v>459</v>
      </c>
      <c r="E450" t="str">
        <f t="shared" si="6"/>
        <v>4C</v>
      </c>
    </row>
    <row r="451" spans="2:5" x14ac:dyDescent="0.25">
      <c r="B451">
        <v>97827</v>
      </c>
      <c r="C451" t="s">
        <v>792</v>
      </c>
      <c r="D451" t="s">
        <v>459</v>
      </c>
      <c r="E451" t="str">
        <f t="shared" si="6"/>
        <v>4C</v>
      </c>
    </row>
    <row r="452" spans="2:5" x14ac:dyDescent="0.25">
      <c r="B452">
        <v>97841</v>
      </c>
      <c r="C452" t="s">
        <v>793</v>
      </c>
      <c r="D452" t="s">
        <v>459</v>
      </c>
      <c r="E452" t="str">
        <f t="shared" si="6"/>
        <v>4C</v>
      </c>
    </row>
    <row r="453" spans="2:5" x14ac:dyDescent="0.25">
      <c r="B453">
        <v>97850</v>
      </c>
      <c r="C453" t="s">
        <v>794</v>
      </c>
      <c r="D453" t="s">
        <v>459</v>
      </c>
      <c r="E453" t="str">
        <f t="shared" si="6"/>
        <v>4C</v>
      </c>
    </row>
    <row r="454" spans="2:5" x14ac:dyDescent="0.25">
      <c r="B454">
        <v>97867</v>
      </c>
      <c r="C454" t="s">
        <v>795</v>
      </c>
      <c r="D454" t="s">
        <v>459</v>
      </c>
      <c r="E454" t="str">
        <f t="shared" si="6"/>
        <v>4C</v>
      </c>
    </row>
    <row r="455" spans="2:5" x14ac:dyDescent="0.25">
      <c r="B455">
        <v>97876</v>
      </c>
      <c r="C455" t="s">
        <v>796</v>
      </c>
      <c r="D455" t="s">
        <v>459</v>
      </c>
      <c r="E455" t="str">
        <f t="shared" si="6"/>
        <v>4C</v>
      </c>
    </row>
    <row r="456" spans="2:5" x14ac:dyDescent="0.25">
      <c r="B456">
        <v>97883</v>
      </c>
      <c r="C456" t="s">
        <v>459</v>
      </c>
      <c r="D456" t="s">
        <v>459</v>
      </c>
      <c r="E456" t="str">
        <f t="shared" si="6"/>
        <v>4C</v>
      </c>
    </row>
    <row r="457" spans="2:5" x14ac:dyDescent="0.25">
      <c r="B457">
        <v>97828</v>
      </c>
      <c r="C457" t="s">
        <v>797</v>
      </c>
      <c r="D457" t="s">
        <v>460</v>
      </c>
      <c r="E457" t="str">
        <f t="shared" si="6"/>
        <v>4C</v>
      </c>
    </row>
    <row r="458" spans="2:5" x14ac:dyDescent="0.25">
      <c r="B458">
        <v>97842</v>
      </c>
      <c r="C458" t="s">
        <v>798</v>
      </c>
      <c r="D458" t="s">
        <v>460</v>
      </c>
      <c r="E458" t="str">
        <f t="shared" si="6"/>
        <v>4C</v>
      </c>
    </row>
    <row r="459" spans="2:5" x14ac:dyDescent="0.25">
      <c r="B459">
        <v>97846</v>
      </c>
      <c r="C459" t="s">
        <v>799</v>
      </c>
      <c r="D459" t="s">
        <v>460</v>
      </c>
      <c r="E459" t="str">
        <f t="shared" si="6"/>
        <v>4C</v>
      </c>
    </row>
    <row r="460" spans="2:5" x14ac:dyDescent="0.25">
      <c r="B460">
        <v>97857</v>
      </c>
      <c r="C460" t="s">
        <v>800</v>
      </c>
      <c r="D460" t="s">
        <v>460</v>
      </c>
      <c r="E460" t="str">
        <f t="shared" si="6"/>
        <v>4C</v>
      </c>
    </row>
    <row r="461" spans="2:5" x14ac:dyDescent="0.25">
      <c r="B461">
        <v>97885</v>
      </c>
      <c r="C461" t="s">
        <v>460</v>
      </c>
      <c r="D461" t="s">
        <v>460</v>
      </c>
      <c r="E461" t="str">
        <f t="shared" si="6"/>
        <v>4C</v>
      </c>
    </row>
    <row r="462" spans="2:5" x14ac:dyDescent="0.25">
      <c r="B462">
        <v>97001</v>
      </c>
      <c r="C462" t="s">
        <v>801</v>
      </c>
      <c r="D462" t="s">
        <v>461</v>
      </c>
      <c r="E462" t="str">
        <f t="shared" si="6"/>
        <v>4C</v>
      </c>
    </row>
    <row r="463" spans="2:5" x14ac:dyDescent="0.25">
      <c r="B463">
        <v>97021</v>
      </c>
      <c r="C463" t="s">
        <v>802</v>
      </c>
      <c r="D463" t="s">
        <v>461</v>
      </c>
      <c r="E463" t="str">
        <f t="shared" si="6"/>
        <v>4C</v>
      </c>
    </row>
    <row r="464" spans="2:5" x14ac:dyDescent="0.25">
      <c r="B464">
        <v>97037</v>
      </c>
      <c r="C464" t="s">
        <v>803</v>
      </c>
      <c r="D464" t="s">
        <v>461</v>
      </c>
      <c r="E464" t="str">
        <f t="shared" si="6"/>
        <v>4C</v>
      </c>
    </row>
    <row r="465" spans="2:5" x14ac:dyDescent="0.25">
      <c r="B465">
        <v>97040</v>
      </c>
      <c r="C465" t="s">
        <v>804</v>
      </c>
      <c r="D465" t="s">
        <v>461</v>
      </c>
      <c r="E465" t="str">
        <f t="shared" si="6"/>
        <v>4C</v>
      </c>
    </row>
    <row r="466" spans="2:5" x14ac:dyDescent="0.25">
      <c r="B466">
        <v>97057</v>
      </c>
      <c r="C466" t="s">
        <v>805</v>
      </c>
      <c r="D466" t="s">
        <v>461</v>
      </c>
      <c r="E466" t="str">
        <f t="shared" si="6"/>
        <v>4C</v>
      </c>
    </row>
    <row r="467" spans="2:5" x14ac:dyDescent="0.25">
      <c r="B467">
        <v>97058</v>
      </c>
      <c r="C467" t="s">
        <v>806</v>
      </c>
      <c r="D467" t="s">
        <v>461</v>
      </c>
      <c r="E467" t="str">
        <f t="shared" si="6"/>
        <v>4C</v>
      </c>
    </row>
    <row r="468" spans="2:5" x14ac:dyDescent="0.25">
      <c r="B468">
        <v>97063</v>
      </c>
      <c r="C468" t="s">
        <v>807</v>
      </c>
      <c r="D468" t="s">
        <v>461</v>
      </c>
      <c r="E468" t="str">
        <f t="shared" si="6"/>
        <v>4C</v>
      </c>
    </row>
    <row r="469" spans="2:5" x14ac:dyDescent="0.25">
      <c r="B469">
        <v>97005</v>
      </c>
      <c r="C469" t="s">
        <v>808</v>
      </c>
      <c r="D469" t="s">
        <v>809</v>
      </c>
      <c r="E469" t="str">
        <f t="shared" si="6"/>
        <v>4C</v>
      </c>
    </row>
    <row r="470" spans="2:5" x14ac:dyDescent="0.25">
      <c r="B470">
        <v>97006</v>
      </c>
      <c r="C470" t="s">
        <v>808</v>
      </c>
      <c r="D470" t="s">
        <v>809</v>
      </c>
      <c r="E470" t="str">
        <f t="shared" si="6"/>
        <v>4C</v>
      </c>
    </row>
    <row r="471" spans="2:5" x14ac:dyDescent="0.25">
      <c r="B471">
        <v>97007</v>
      </c>
      <c r="C471" t="s">
        <v>808</v>
      </c>
      <c r="D471" t="s">
        <v>809</v>
      </c>
      <c r="E471" t="str">
        <f t="shared" si="6"/>
        <v>4C</v>
      </c>
    </row>
    <row r="472" spans="2:5" x14ac:dyDescent="0.25">
      <c r="B472">
        <v>97008</v>
      </c>
      <c r="C472" t="s">
        <v>808</v>
      </c>
      <c r="D472" t="s">
        <v>809</v>
      </c>
      <c r="E472" t="str">
        <f t="shared" si="6"/>
        <v>4C</v>
      </c>
    </row>
    <row r="473" spans="2:5" x14ac:dyDescent="0.25">
      <c r="B473">
        <v>97062</v>
      </c>
      <c r="C473" t="s">
        <v>810</v>
      </c>
      <c r="D473" t="s">
        <v>809</v>
      </c>
      <c r="E473" t="str">
        <f t="shared" si="6"/>
        <v>4C</v>
      </c>
    </row>
    <row r="474" spans="2:5" x14ac:dyDescent="0.25">
      <c r="B474">
        <v>97075</v>
      </c>
      <c r="C474" t="s">
        <v>808</v>
      </c>
      <c r="D474" t="s">
        <v>809</v>
      </c>
      <c r="E474" t="str">
        <f t="shared" si="6"/>
        <v>4C</v>
      </c>
    </row>
    <row r="475" spans="2:5" x14ac:dyDescent="0.25">
      <c r="B475">
        <v>97076</v>
      </c>
      <c r="C475" t="s">
        <v>808</v>
      </c>
      <c r="D475" t="s">
        <v>809</v>
      </c>
      <c r="E475" t="str">
        <f t="shared" ref="E475:E509" si="7">IFERROR(VLOOKUP(D475,$H$19:$I$36,2,FALSE),"4C")</f>
        <v>4C</v>
      </c>
    </row>
    <row r="476" spans="2:5" x14ac:dyDescent="0.25">
      <c r="B476">
        <v>97077</v>
      </c>
      <c r="C476" t="s">
        <v>808</v>
      </c>
      <c r="D476" t="s">
        <v>809</v>
      </c>
      <c r="E476" t="str">
        <f t="shared" si="7"/>
        <v>4C</v>
      </c>
    </row>
    <row r="477" spans="2:5" x14ac:dyDescent="0.25">
      <c r="B477">
        <v>97078</v>
      </c>
      <c r="C477" t="s">
        <v>808</v>
      </c>
      <c r="D477" t="s">
        <v>809</v>
      </c>
      <c r="E477" t="str">
        <f t="shared" si="7"/>
        <v>4C</v>
      </c>
    </row>
    <row r="478" spans="2:5" x14ac:dyDescent="0.25">
      <c r="B478">
        <v>97106</v>
      </c>
      <c r="C478" t="s">
        <v>811</v>
      </c>
      <c r="D478" t="s">
        <v>809</v>
      </c>
      <c r="E478" t="str">
        <f t="shared" si="7"/>
        <v>4C</v>
      </c>
    </row>
    <row r="479" spans="2:5" x14ac:dyDescent="0.25">
      <c r="B479">
        <v>97109</v>
      </c>
      <c r="C479" t="s">
        <v>812</v>
      </c>
      <c r="D479" t="s">
        <v>809</v>
      </c>
      <c r="E479" t="str">
        <f t="shared" si="7"/>
        <v>4C</v>
      </c>
    </row>
    <row r="480" spans="2:5" x14ac:dyDescent="0.25">
      <c r="B480">
        <v>97113</v>
      </c>
      <c r="C480" t="s">
        <v>813</v>
      </c>
      <c r="D480" t="s">
        <v>809</v>
      </c>
      <c r="E480" t="str">
        <f t="shared" si="7"/>
        <v>4C</v>
      </c>
    </row>
    <row r="481" spans="2:5" x14ac:dyDescent="0.25">
      <c r="B481">
        <v>97116</v>
      </c>
      <c r="C481" t="s">
        <v>814</v>
      </c>
      <c r="D481" t="s">
        <v>809</v>
      </c>
      <c r="E481" t="str">
        <f t="shared" si="7"/>
        <v>4C</v>
      </c>
    </row>
    <row r="482" spans="2:5" x14ac:dyDescent="0.25">
      <c r="B482">
        <v>97117</v>
      </c>
      <c r="C482" t="s">
        <v>815</v>
      </c>
      <c r="D482" t="s">
        <v>809</v>
      </c>
      <c r="E482" t="str">
        <f t="shared" si="7"/>
        <v>4C</v>
      </c>
    </row>
    <row r="483" spans="2:5" x14ac:dyDescent="0.25">
      <c r="B483">
        <v>97119</v>
      </c>
      <c r="C483" t="s">
        <v>816</v>
      </c>
      <c r="D483" t="s">
        <v>809</v>
      </c>
      <c r="E483" t="str">
        <f t="shared" si="7"/>
        <v>4C</v>
      </c>
    </row>
    <row r="484" spans="2:5" x14ac:dyDescent="0.25">
      <c r="B484">
        <v>97123</v>
      </c>
      <c r="C484" t="s">
        <v>817</v>
      </c>
      <c r="D484" t="s">
        <v>809</v>
      </c>
      <c r="E484" t="str">
        <f t="shared" si="7"/>
        <v>4C</v>
      </c>
    </row>
    <row r="485" spans="2:5" x14ac:dyDescent="0.25">
      <c r="B485">
        <v>97124</v>
      </c>
      <c r="C485" t="s">
        <v>817</v>
      </c>
      <c r="D485" t="s">
        <v>809</v>
      </c>
      <c r="E485" t="str">
        <f t="shared" si="7"/>
        <v>4C</v>
      </c>
    </row>
    <row r="486" spans="2:5" x14ac:dyDescent="0.25">
      <c r="B486">
        <v>97125</v>
      </c>
      <c r="C486" t="s">
        <v>818</v>
      </c>
      <c r="D486" t="s">
        <v>809</v>
      </c>
      <c r="E486" t="str">
        <f t="shared" si="7"/>
        <v>4C</v>
      </c>
    </row>
    <row r="487" spans="2:5" x14ac:dyDescent="0.25">
      <c r="B487">
        <v>97133</v>
      </c>
      <c r="C487" t="s">
        <v>819</v>
      </c>
      <c r="D487" t="s">
        <v>809</v>
      </c>
      <c r="E487" t="str">
        <f t="shared" si="7"/>
        <v>4C</v>
      </c>
    </row>
    <row r="488" spans="2:5" x14ac:dyDescent="0.25">
      <c r="B488">
        <v>97140</v>
      </c>
      <c r="C488" t="s">
        <v>820</v>
      </c>
      <c r="D488" t="s">
        <v>809</v>
      </c>
      <c r="E488" t="str">
        <f t="shared" si="7"/>
        <v>4C</v>
      </c>
    </row>
    <row r="489" spans="2:5" x14ac:dyDescent="0.25">
      <c r="B489">
        <v>97144</v>
      </c>
      <c r="C489" t="s">
        <v>821</v>
      </c>
      <c r="D489" t="s">
        <v>809</v>
      </c>
      <c r="E489" t="str">
        <f t="shared" si="7"/>
        <v>4C</v>
      </c>
    </row>
    <row r="490" spans="2:5" x14ac:dyDescent="0.25">
      <c r="B490">
        <v>97223</v>
      </c>
      <c r="C490" t="s">
        <v>487</v>
      </c>
      <c r="D490" t="s">
        <v>809</v>
      </c>
      <c r="E490" t="str">
        <f t="shared" si="7"/>
        <v>4C</v>
      </c>
    </row>
    <row r="491" spans="2:5" x14ac:dyDescent="0.25">
      <c r="B491">
        <v>97224</v>
      </c>
      <c r="C491" t="s">
        <v>487</v>
      </c>
      <c r="D491" t="s">
        <v>809</v>
      </c>
      <c r="E491" t="str">
        <f t="shared" si="7"/>
        <v>4C</v>
      </c>
    </row>
    <row r="492" spans="2:5" x14ac:dyDescent="0.25">
      <c r="B492">
        <v>97225</v>
      </c>
      <c r="C492" t="s">
        <v>487</v>
      </c>
      <c r="D492" t="s">
        <v>809</v>
      </c>
      <c r="E492" t="str">
        <f t="shared" si="7"/>
        <v>4C</v>
      </c>
    </row>
    <row r="493" spans="2:5" x14ac:dyDescent="0.25">
      <c r="B493">
        <v>97229</v>
      </c>
      <c r="C493" t="s">
        <v>487</v>
      </c>
      <c r="D493" t="s">
        <v>809</v>
      </c>
      <c r="E493" t="str">
        <f t="shared" si="7"/>
        <v>4C</v>
      </c>
    </row>
    <row r="494" spans="2:5" x14ac:dyDescent="0.25">
      <c r="B494">
        <v>97281</v>
      </c>
      <c r="C494" t="s">
        <v>487</v>
      </c>
      <c r="D494" t="s">
        <v>809</v>
      </c>
      <c r="E494" t="str">
        <f t="shared" si="7"/>
        <v>4C</v>
      </c>
    </row>
    <row r="495" spans="2:5" x14ac:dyDescent="0.25">
      <c r="B495">
        <v>97291</v>
      </c>
      <c r="C495" t="s">
        <v>487</v>
      </c>
      <c r="D495" t="s">
        <v>809</v>
      </c>
      <c r="E495" t="str">
        <f t="shared" si="7"/>
        <v>4C</v>
      </c>
    </row>
    <row r="496" spans="2:5" x14ac:dyDescent="0.25">
      <c r="B496">
        <v>97298</v>
      </c>
      <c r="C496" t="s">
        <v>487</v>
      </c>
      <c r="D496" t="s">
        <v>809</v>
      </c>
      <c r="E496" t="str">
        <f t="shared" si="7"/>
        <v>4C</v>
      </c>
    </row>
    <row r="497" spans="2:5" x14ac:dyDescent="0.25">
      <c r="B497">
        <v>97750</v>
      </c>
      <c r="C497" t="s">
        <v>822</v>
      </c>
      <c r="D497" t="s">
        <v>463</v>
      </c>
      <c r="E497" t="str">
        <f t="shared" si="7"/>
        <v>4C</v>
      </c>
    </row>
    <row r="498" spans="2:5" x14ac:dyDescent="0.25">
      <c r="B498">
        <v>97830</v>
      </c>
      <c r="C498" t="s">
        <v>823</v>
      </c>
      <c r="D498" t="s">
        <v>463</v>
      </c>
      <c r="E498" t="str">
        <f t="shared" si="7"/>
        <v>4C</v>
      </c>
    </row>
    <row r="499" spans="2:5" x14ac:dyDescent="0.25">
      <c r="B499">
        <v>97874</v>
      </c>
      <c r="C499" t="s">
        <v>824</v>
      </c>
      <c r="D499" t="s">
        <v>463</v>
      </c>
      <c r="E499" t="str">
        <f t="shared" si="7"/>
        <v>4C</v>
      </c>
    </row>
    <row r="500" spans="2:5" x14ac:dyDescent="0.25">
      <c r="B500">
        <v>97101</v>
      </c>
      <c r="C500" t="s">
        <v>825</v>
      </c>
      <c r="D500" t="s">
        <v>826</v>
      </c>
      <c r="E500" t="str">
        <f t="shared" si="7"/>
        <v>4C</v>
      </c>
    </row>
    <row r="501" spans="2:5" x14ac:dyDescent="0.25">
      <c r="B501">
        <v>97111</v>
      </c>
      <c r="C501" t="s">
        <v>827</v>
      </c>
      <c r="D501" t="s">
        <v>826</v>
      </c>
      <c r="E501" t="str">
        <f t="shared" si="7"/>
        <v>4C</v>
      </c>
    </row>
    <row r="502" spans="2:5" x14ac:dyDescent="0.25">
      <c r="B502">
        <v>97114</v>
      </c>
      <c r="C502" t="s">
        <v>828</v>
      </c>
      <c r="D502" t="s">
        <v>826</v>
      </c>
      <c r="E502" t="str">
        <f t="shared" si="7"/>
        <v>4C</v>
      </c>
    </row>
    <row r="503" spans="2:5" x14ac:dyDescent="0.25">
      <c r="B503">
        <v>97115</v>
      </c>
      <c r="C503" t="s">
        <v>829</v>
      </c>
      <c r="D503" t="s">
        <v>826</v>
      </c>
      <c r="E503" t="str">
        <f t="shared" si="7"/>
        <v>4C</v>
      </c>
    </row>
    <row r="504" spans="2:5" x14ac:dyDescent="0.25">
      <c r="B504">
        <v>97127</v>
      </c>
      <c r="C504" t="s">
        <v>830</v>
      </c>
      <c r="D504" t="s">
        <v>826</v>
      </c>
      <c r="E504" t="str">
        <f t="shared" si="7"/>
        <v>4C</v>
      </c>
    </row>
    <row r="505" spans="2:5" x14ac:dyDescent="0.25">
      <c r="B505">
        <v>97128</v>
      </c>
      <c r="C505" t="s">
        <v>831</v>
      </c>
      <c r="D505" t="s">
        <v>826</v>
      </c>
      <c r="E505" t="str">
        <f t="shared" si="7"/>
        <v>4C</v>
      </c>
    </row>
    <row r="506" spans="2:5" x14ac:dyDescent="0.25">
      <c r="B506">
        <v>97132</v>
      </c>
      <c r="C506" t="s">
        <v>832</v>
      </c>
      <c r="D506" t="s">
        <v>826</v>
      </c>
      <c r="E506" t="str">
        <f t="shared" si="7"/>
        <v>4C</v>
      </c>
    </row>
    <row r="507" spans="2:5" x14ac:dyDescent="0.25">
      <c r="B507">
        <v>97148</v>
      </c>
      <c r="C507" t="s">
        <v>826</v>
      </c>
      <c r="D507" t="s">
        <v>826</v>
      </c>
      <c r="E507" t="str">
        <f t="shared" si="7"/>
        <v>4C</v>
      </c>
    </row>
    <row r="508" spans="2:5" x14ac:dyDescent="0.25">
      <c r="B508">
        <v>97378</v>
      </c>
      <c r="C508" t="s">
        <v>833</v>
      </c>
      <c r="D508" t="s">
        <v>826</v>
      </c>
      <c r="E508" t="str">
        <f t="shared" si="7"/>
        <v>4C</v>
      </c>
    </row>
    <row r="509" spans="2:5" x14ac:dyDescent="0.25">
      <c r="B509">
        <v>97396</v>
      </c>
      <c r="C509" t="s">
        <v>834</v>
      </c>
      <c r="D509" t="s">
        <v>826</v>
      </c>
      <c r="E509" t="str">
        <f t="shared" si="7"/>
        <v>4C</v>
      </c>
    </row>
  </sheetData>
  <sortState xmlns:xlrd2="http://schemas.microsoft.com/office/spreadsheetml/2017/richdata2" ref="B25:E509">
    <sortCondition ref="D26:D509"/>
  </sortState>
  <customSheetViews>
    <customSheetView guid="{259009BA-6705-46B0-8502-BE0C41D3DAF8}">
      <selection activeCell="C22" sqref="C22"/>
      <pageMargins left="0" right="0" top="0" bottom="0" header="0" footer="0"/>
    </customSheetView>
  </customSheetViews>
  <mergeCells count="25">
    <mergeCell ref="V8:X8"/>
    <mergeCell ref="AD8:AF8"/>
    <mergeCell ref="V10:X10"/>
    <mergeCell ref="AD11:AF11"/>
    <mergeCell ref="V2:X2"/>
    <mergeCell ref="Z2:AB2"/>
    <mergeCell ref="AD2:AF2"/>
    <mergeCell ref="V3:X3"/>
    <mergeCell ref="AD3:AF3"/>
    <mergeCell ref="I22:M22"/>
    <mergeCell ref="O2:S2"/>
    <mergeCell ref="P3:Q3"/>
    <mergeCell ref="R3:S3"/>
    <mergeCell ref="O11:S11"/>
    <mergeCell ref="O13:S13"/>
    <mergeCell ref="P14:Q14"/>
    <mergeCell ref="R14:S14"/>
    <mergeCell ref="O22:S22"/>
    <mergeCell ref="I2:M2"/>
    <mergeCell ref="J3:K3"/>
    <mergeCell ref="L3:M3"/>
    <mergeCell ref="I11:M11"/>
    <mergeCell ref="I13:M13"/>
    <mergeCell ref="J14:K14"/>
    <mergeCell ref="L14:M14"/>
  </mergeCells>
  <dataValidations count="1">
    <dataValidation type="list" allowBlank="1" showInputMessage="1" showErrorMessage="1" sqref="AA9" xr:uid="{A1B7C25C-70AF-4499-B6A4-97F24E368ECC}">
      <formula1>$F$3:$F$4</formula1>
    </dataValidation>
  </dataValidations>
  <hyperlinks>
    <hyperlink ref="B24" r:id="rId1" xr:uid="{C4DF2977-ADD9-4A76-BBD1-76F14E916ACF}"/>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160A4-D92B-4D2E-B7AB-988D969AC7A3}">
  <sheetPr codeName="Sheet14"/>
  <dimension ref="B1:P163"/>
  <sheetViews>
    <sheetView zoomScaleNormal="100" workbookViewId="0">
      <selection activeCell="D131" sqref="D131"/>
    </sheetView>
  </sheetViews>
  <sheetFormatPr defaultRowHeight="15" x14ac:dyDescent="0.25"/>
  <cols>
    <col min="2" max="2" width="46" customWidth="1"/>
    <col min="3" max="3" width="19.42578125" customWidth="1"/>
    <col min="4" max="4" width="17" bestFit="1" customWidth="1"/>
    <col min="5" max="5" width="17.85546875" bestFit="1" customWidth="1"/>
    <col min="6" max="6" width="20.7109375" bestFit="1" customWidth="1"/>
    <col min="7" max="7" width="21.7109375" bestFit="1" customWidth="1"/>
    <col min="8" max="8" width="24.28515625" bestFit="1" customWidth="1"/>
    <col min="9" max="9" width="9.140625" customWidth="1"/>
    <col min="10" max="10" width="32" customWidth="1"/>
    <col min="11" max="11" width="19.28515625" customWidth="1"/>
    <col min="12" max="12" width="15" customWidth="1"/>
    <col min="13" max="13" width="14.28515625" customWidth="1"/>
    <col min="14" max="14" width="20.28515625" customWidth="1"/>
    <col min="15" max="15" width="20.7109375" customWidth="1"/>
  </cols>
  <sheetData>
    <row r="1" spans="2:14" ht="18.75" x14ac:dyDescent="0.25">
      <c r="B1" s="12" t="s">
        <v>835</v>
      </c>
      <c r="C1" s="3"/>
    </row>
    <row r="2" spans="2:14" x14ac:dyDescent="0.25">
      <c r="B2" s="1"/>
      <c r="C2" s="3"/>
    </row>
    <row r="3" spans="2:14" x14ac:dyDescent="0.25">
      <c r="B3" s="9" t="s">
        <v>352</v>
      </c>
      <c r="C3" s="3"/>
      <c r="E3" s="54" t="s">
        <v>836</v>
      </c>
      <c r="F3" s="30">
        <f>H20</f>
        <v>0.14484728970862226</v>
      </c>
    </row>
    <row r="4" spans="2:14" x14ac:dyDescent="0.25">
      <c r="B4" t="s">
        <v>80</v>
      </c>
      <c r="C4" s="4" t="s">
        <v>837</v>
      </c>
      <c r="E4" s="54" t="s">
        <v>838</v>
      </c>
      <c r="F4" s="30">
        <f>H14</f>
        <v>0.11484728970862235</v>
      </c>
    </row>
    <row r="5" spans="2:14" x14ac:dyDescent="0.25">
      <c r="B5" t="s">
        <v>356</v>
      </c>
      <c r="C5" s="6">
        <v>390</v>
      </c>
      <c r="D5" t="s">
        <v>37</v>
      </c>
    </row>
    <row r="6" spans="2:14" x14ac:dyDescent="0.25">
      <c r="B6" t="s">
        <v>839</v>
      </c>
      <c r="C6" s="27"/>
    </row>
    <row r="9" spans="2:14" x14ac:dyDescent="0.25">
      <c r="B9" s="1" t="s">
        <v>237</v>
      </c>
      <c r="J9" t="s">
        <v>840</v>
      </c>
    </row>
    <row r="10" spans="2:14" x14ac:dyDescent="0.25">
      <c r="B10" t="s">
        <v>238</v>
      </c>
      <c r="C10" t="s">
        <v>239</v>
      </c>
      <c r="D10" t="s">
        <v>240</v>
      </c>
      <c r="E10" t="s">
        <v>241</v>
      </c>
      <c r="F10" t="s">
        <v>242</v>
      </c>
      <c r="G10" t="s">
        <v>243</v>
      </c>
      <c r="H10" t="s">
        <v>244</v>
      </c>
      <c r="J10" s="2" t="s">
        <v>841</v>
      </c>
      <c r="K10" s="313" t="s">
        <v>842</v>
      </c>
      <c r="L10" s="313"/>
      <c r="M10" s="313" t="s">
        <v>837</v>
      </c>
      <c r="N10" s="313"/>
    </row>
    <row r="11" spans="2:14" x14ac:dyDescent="0.25">
      <c r="B11" t="s">
        <v>168</v>
      </c>
      <c r="C11" s="32">
        <f>D99</f>
        <v>478.82585679822648</v>
      </c>
      <c r="D11" s="32">
        <f>D100</f>
        <v>462.96296296296299</v>
      </c>
      <c r="E11" s="32">
        <f>C11-D11</f>
        <v>15.862893835263492</v>
      </c>
      <c r="F11" s="36">
        <f>D11/C11</f>
        <v>0.96687126726753192</v>
      </c>
      <c r="G11" s="36">
        <f>1-F11</f>
        <v>3.312873273246808E-2</v>
      </c>
      <c r="H11" s="31">
        <f>G11</f>
        <v>3.312873273246808E-2</v>
      </c>
      <c r="J11" s="2"/>
      <c r="K11" s="2" t="s">
        <v>99</v>
      </c>
      <c r="L11" s="2" t="s">
        <v>96</v>
      </c>
      <c r="M11" s="2" t="s">
        <v>96</v>
      </c>
      <c r="N11" s="2" t="s">
        <v>91</v>
      </c>
    </row>
    <row r="12" spans="2:14" ht="15.75" thickBot="1" x14ac:dyDescent="0.3">
      <c r="B12" t="s">
        <v>77</v>
      </c>
      <c r="C12" s="32">
        <f>D38</f>
        <v>462.96296296296299</v>
      </c>
      <c r="D12" s="32">
        <f>D39</f>
        <v>444.44444444444446</v>
      </c>
      <c r="E12" s="32">
        <f>C12-D12</f>
        <v>18.518518518518533</v>
      </c>
      <c r="F12" s="36">
        <f>D12/C12</f>
        <v>0.96</v>
      </c>
      <c r="G12" s="36">
        <f>1-F12</f>
        <v>4.0000000000000036E-2</v>
      </c>
      <c r="H12" s="31">
        <f>G12</f>
        <v>4.0000000000000036E-2</v>
      </c>
      <c r="J12" s="57" t="s">
        <v>843</v>
      </c>
      <c r="K12" s="57" t="s">
        <v>844</v>
      </c>
      <c r="L12" s="57" t="s">
        <v>844</v>
      </c>
      <c r="M12" s="57" t="s">
        <v>844</v>
      </c>
      <c r="N12" s="57" t="s">
        <v>844</v>
      </c>
    </row>
    <row r="13" spans="2:14" x14ac:dyDescent="0.25">
      <c r="B13" t="s">
        <v>78</v>
      </c>
      <c r="C13" s="27"/>
      <c r="D13" s="27"/>
      <c r="E13" s="32">
        <f>J162</f>
        <v>7.747750222222253</v>
      </c>
      <c r="F13" s="53">
        <f>L162</f>
        <v>0.95828144302384577</v>
      </c>
      <c r="G13" s="36">
        <f>1-F13</f>
        <v>4.1718556976154231E-2</v>
      </c>
      <c r="H13" s="31">
        <f>G13</f>
        <v>4.1718556976154231E-2</v>
      </c>
      <c r="J13" s="58" t="s">
        <v>76</v>
      </c>
      <c r="K13" s="65">
        <v>0.85</v>
      </c>
      <c r="L13" s="65">
        <v>0.89</v>
      </c>
      <c r="M13" s="65">
        <v>0.89</v>
      </c>
      <c r="N13" s="65">
        <v>0.9</v>
      </c>
    </row>
    <row r="14" spans="2:14" x14ac:dyDescent="0.25">
      <c r="B14" t="s">
        <v>245</v>
      </c>
      <c r="H14" s="31">
        <f>SUM(H11:H13)</f>
        <v>0.11484728970862235</v>
      </c>
      <c r="J14" s="56" t="s">
        <v>77</v>
      </c>
      <c r="K14" s="66">
        <v>0.92</v>
      </c>
      <c r="L14" s="66">
        <v>0.9</v>
      </c>
      <c r="M14" s="66">
        <v>0.9</v>
      </c>
      <c r="N14" s="67">
        <v>0.86499999999999999</v>
      </c>
    </row>
    <row r="15" spans="2:14" x14ac:dyDescent="0.25">
      <c r="B15" s="1" t="s">
        <v>246</v>
      </c>
      <c r="J15" s="56" t="s">
        <v>78</v>
      </c>
      <c r="K15" s="66">
        <v>0.94</v>
      </c>
      <c r="L15" s="66">
        <v>0.96</v>
      </c>
      <c r="M15" s="66">
        <v>0.96</v>
      </c>
      <c r="N15" s="66">
        <v>0.97</v>
      </c>
    </row>
    <row r="16" spans="2:14" x14ac:dyDescent="0.25">
      <c r="B16" t="s">
        <v>238</v>
      </c>
      <c r="C16" t="s">
        <v>239</v>
      </c>
      <c r="D16" t="s">
        <v>240</v>
      </c>
      <c r="E16" t="s">
        <v>241</v>
      </c>
      <c r="F16" t="s">
        <v>242</v>
      </c>
      <c r="G16" t="s">
        <v>243</v>
      </c>
      <c r="H16" t="s">
        <v>244</v>
      </c>
      <c r="J16" s="2" t="s">
        <v>845</v>
      </c>
      <c r="K16" s="67">
        <v>0.73499999999999999</v>
      </c>
      <c r="L16" s="67">
        <v>0.76900000000000002</v>
      </c>
      <c r="M16" s="67">
        <v>0.76900000000000002</v>
      </c>
      <c r="N16" s="67">
        <v>0.755</v>
      </c>
    </row>
    <row r="17" spans="2:16" x14ac:dyDescent="0.25">
      <c r="B17" t="s">
        <v>168</v>
      </c>
      <c r="C17" s="32">
        <f>D93</f>
        <v>239.41292839911324</v>
      </c>
      <c r="D17" s="32">
        <f>D94</f>
        <v>231.4814814814815</v>
      </c>
      <c r="E17" s="32">
        <f>C17-D17</f>
        <v>7.9314469176317459</v>
      </c>
      <c r="F17" s="36">
        <f>D17/C17</f>
        <v>0.96687126726753192</v>
      </c>
      <c r="G17" s="36">
        <f>1-F17</f>
        <v>3.312873273246808E-2</v>
      </c>
      <c r="H17" s="31">
        <f>G17</f>
        <v>3.312873273246808E-2</v>
      </c>
      <c r="J17" s="2" t="s">
        <v>846</v>
      </c>
      <c r="K17" s="2">
        <v>0.26500000000000001</v>
      </c>
      <c r="L17" s="2">
        <v>0.23100000000000001</v>
      </c>
      <c r="M17" s="2">
        <v>0.23100000000000001</v>
      </c>
      <c r="N17" s="2">
        <v>0.245</v>
      </c>
    </row>
    <row r="18" spans="2:16" x14ac:dyDescent="0.25">
      <c r="B18" t="s">
        <v>77</v>
      </c>
      <c r="C18" s="32">
        <f>D42</f>
        <v>238.94862604540023</v>
      </c>
      <c r="D18" s="32">
        <f>D43</f>
        <v>222.22222222222223</v>
      </c>
      <c r="E18" s="32">
        <f>C18-D18</f>
        <v>16.726403823178003</v>
      </c>
      <c r="F18" s="36">
        <f>D18/C18</f>
        <v>0.93</v>
      </c>
      <c r="G18" s="36">
        <f>1-F18</f>
        <v>6.9999999999999951E-2</v>
      </c>
      <c r="H18" s="31">
        <f>G18</f>
        <v>6.9999999999999951E-2</v>
      </c>
    </row>
    <row r="19" spans="2:16" x14ac:dyDescent="0.25">
      <c r="B19" t="s">
        <v>78</v>
      </c>
      <c r="C19" s="27"/>
      <c r="D19" s="27"/>
      <c r="E19" s="32">
        <f>E162</f>
        <v>3.8738751111111265</v>
      </c>
      <c r="F19" s="53">
        <f>G162</f>
        <v>0.95828144302384577</v>
      </c>
      <c r="G19" s="36">
        <f>1-F19</f>
        <v>4.1718556976154231E-2</v>
      </c>
      <c r="H19" s="31">
        <f>G19</f>
        <v>4.1718556976154231E-2</v>
      </c>
      <c r="J19" t="s">
        <v>847</v>
      </c>
    </row>
    <row r="20" spans="2:16" x14ac:dyDescent="0.25">
      <c r="B20" t="s">
        <v>245</v>
      </c>
      <c r="H20" s="31">
        <f>SUM(H17:H19)</f>
        <v>0.14484728970862226</v>
      </c>
      <c r="J20" s="2" t="s">
        <v>841</v>
      </c>
      <c r="K20" s="313" t="s">
        <v>842</v>
      </c>
      <c r="L20" s="313"/>
      <c r="M20" s="313" t="s">
        <v>837</v>
      </c>
      <c r="N20" s="313"/>
    </row>
    <row r="21" spans="2:16" x14ac:dyDescent="0.25">
      <c r="J21" s="2"/>
      <c r="K21" s="2" t="s">
        <v>99</v>
      </c>
      <c r="L21" s="2" t="s">
        <v>96</v>
      </c>
      <c r="M21" s="2" t="s">
        <v>96</v>
      </c>
      <c r="N21" s="2" t="s">
        <v>91</v>
      </c>
    </row>
    <row r="22" spans="2:16" ht="15.75" thickBot="1" x14ac:dyDescent="0.3">
      <c r="B22" s="33" t="s">
        <v>248</v>
      </c>
      <c r="C22" s="33"/>
      <c r="D22" s="33" t="s">
        <v>848</v>
      </c>
      <c r="E22" s="33"/>
      <c r="J22" s="57" t="s">
        <v>843</v>
      </c>
      <c r="K22" s="57" t="s">
        <v>844</v>
      </c>
      <c r="L22" s="57" t="s">
        <v>844</v>
      </c>
      <c r="M22" s="57" t="s">
        <v>844</v>
      </c>
      <c r="N22" s="57" t="s">
        <v>844</v>
      </c>
    </row>
    <row r="23" spans="2:16" x14ac:dyDescent="0.25">
      <c r="B23" t="s">
        <v>84</v>
      </c>
      <c r="C23" t="s">
        <v>249</v>
      </c>
      <c r="D23" s="35">
        <v>50</v>
      </c>
      <c r="E23" t="s">
        <v>37</v>
      </c>
      <c r="J23" s="58" t="s">
        <v>76</v>
      </c>
      <c r="K23" s="65">
        <v>0.85</v>
      </c>
      <c r="L23" s="65">
        <v>0.89</v>
      </c>
      <c r="M23" s="65">
        <v>0.89</v>
      </c>
      <c r="N23" s="65">
        <v>0.9</v>
      </c>
    </row>
    <row r="24" spans="2:16" x14ac:dyDescent="0.25">
      <c r="B24" t="s">
        <v>172</v>
      </c>
      <c r="C24" t="s">
        <v>250</v>
      </c>
      <c r="D24" s="29">
        <v>9</v>
      </c>
      <c r="J24" s="56" t="s">
        <v>77</v>
      </c>
      <c r="K24" s="67">
        <v>0.93500000000000005</v>
      </c>
      <c r="L24" s="66">
        <v>0.92</v>
      </c>
      <c r="M24" s="66">
        <v>0.92</v>
      </c>
      <c r="N24" s="66">
        <v>0.89</v>
      </c>
    </row>
    <row r="25" spans="2:16" x14ac:dyDescent="0.25">
      <c r="B25" t="s">
        <v>173</v>
      </c>
      <c r="C25" t="s">
        <v>251</v>
      </c>
      <c r="D25" s="28">
        <v>1</v>
      </c>
      <c r="E25" t="s">
        <v>848</v>
      </c>
      <c r="J25" s="56" t="s">
        <v>78</v>
      </c>
      <c r="K25" s="66">
        <v>0.95</v>
      </c>
      <c r="L25" s="66">
        <v>0.96</v>
      </c>
      <c r="M25" s="66">
        <v>0.96</v>
      </c>
      <c r="N25" s="66">
        <v>0.97</v>
      </c>
    </row>
    <row r="26" spans="2:16" x14ac:dyDescent="0.25">
      <c r="B26" t="s">
        <v>252</v>
      </c>
      <c r="C26" t="s">
        <v>253</v>
      </c>
      <c r="D26" s="27">
        <f>D23*D24</f>
        <v>450</v>
      </c>
      <c r="E26" t="s">
        <v>37</v>
      </c>
      <c r="J26" s="2" t="s">
        <v>845</v>
      </c>
      <c r="K26" s="67">
        <v>0.755</v>
      </c>
      <c r="L26" s="67">
        <v>0.81100000000000005</v>
      </c>
      <c r="M26" s="67">
        <v>0.81100000000000005</v>
      </c>
      <c r="N26" s="67">
        <v>0.77700000000000002</v>
      </c>
    </row>
    <row r="27" spans="2:16" x14ac:dyDescent="0.25">
      <c r="B27" t="s">
        <v>254</v>
      </c>
      <c r="C27" t="s">
        <v>255</v>
      </c>
      <c r="D27" s="27">
        <f>D23*D25</f>
        <v>50</v>
      </c>
      <c r="E27" t="s">
        <v>37</v>
      </c>
      <c r="J27" s="2" t="s">
        <v>846</v>
      </c>
      <c r="K27" s="2">
        <v>0.245</v>
      </c>
      <c r="L27" s="2">
        <v>0.189</v>
      </c>
      <c r="M27" s="2">
        <v>0.189</v>
      </c>
      <c r="N27" s="2">
        <v>0.223</v>
      </c>
    </row>
    <row r="28" spans="2:16" x14ac:dyDescent="0.25">
      <c r="B28" t="s">
        <v>256</v>
      </c>
      <c r="C28" t="s">
        <v>257</v>
      </c>
      <c r="D28" s="27">
        <f>D26+D27</f>
        <v>500</v>
      </c>
      <c r="E28" t="s">
        <v>37</v>
      </c>
    </row>
    <row r="29" spans="2:16" x14ac:dyDescent="0.25">
      <c r="B29" t="s">
        <v>258</v>
      </c>
      <c r="C29" t="s">
        <v>259</v>
      </c>
      <c r="D29" s="29">
        <f>C5</f>
        <v>390</v>
      </c>
      <c r="E29" t="s">
        <v>37</v>
      </c>
    </row>
    <row r="30" spans="2:16" x14ac:dyDescent="0.25">
      <c r="B30" t="s">
        <v>103</v>
      </c>
      <c r="C30" t="s">
        <v>260</v>
      </c>
      <c r="D30" s="28">
        <v>10</v>
      </c>
      <c r="E30" t="s">
        <v>37</v>
      </c>
      <c r="J30" s="312" t="s">
        <v>849</v>
      </c>
      <c r="K30" s="312"/>
      <c r="M30" t="s">
        <v>850</v>
      </c>
      <c r="N30" s="54" t="s">
        <v>37</v>
      </c>
    </row>
    <row r="31" spans="2:16" x14ac:dyDescent="0.25">
      <c r="B31" t="s">
        <v>261</v>
      </c>
      <c r="C31" t="s">
        <v>262</v>
      </c>
      <c r="D31" s="40">
        <f>D29+D30</f>
        <v>400</v>
      </c>
      <c r="E31" t="s">
        <v>37</v>
      </c>
      <c r="J31" s="54" t="s">
        <v>167</v>
      </c>
      <c r="K31" s="54" t="s">
        <v>37</v>
      </c>
      <c r="M31" t="s">
        <v>851</v>
      </c>
      <c r="N31">
        <f>K37</f>
        <v>600</v>
      </c>
    </row>
    <row r="32" spans="2:16" x14ac:dyDescent="0.25">
      <c r="B32" t="s">
        <v>263</v>
      </c>
      <c r="C32" t="s">
        <v>264</v>
      </c>
      <c r="D32" s="28">
        <v>0.9</v>
      </c>
      <c r="J32">
        <v>1</v>
      </c>
      <c r="K32" s="64">
        <v>100</v>
      </c>
      <c r="M32" t="s">
        <v>852</v>
      </c>
      <c r="N32" s="64">
        <f>K43</f>
        <v>1200</v>
      </c>
      <c r="P32" s="62"/>
    </row>
    <row r="33" spans="2:16" x14ac:dyDescent="0.25">
      <c r="B33" t="s">
        <v>265</v>
      </c>
      <c r="D33" s="28">
        <v>3</v>
      </c>
      <c r="J33">
        <v>2</v>
      </c>
      <c r="K33" s="64">
        <v>200</v>
      </c>
      <c r="M33" t="s">
        <v>853</v>
      </c>
      <c r="N33">
        <f>K49</f>
        <v>1800</v>
      </c>
      <c r="P33" s="63"/>
    </row>
    <row r="34" spans="2:16" x14ac:dyDescent="0.25">
      <c r="B34" t="s">
        <v>266</v>
      </c>
      <c r="D34" s="28">
        <v>480</v>
      </c>
      <c r="E34" t="s">
        <v>83</v>
      </c>
      <c r="J34">
        <v>3</v>
      </c>
      <c r="K34" s="64">
        <v>300</v>
      </c>
      <c r="M34" t="s">
        <v>854</v>
      </c>
      <c r="N34">
        <f>K55</f>
        <v>2400</v>
      </c>
    </row>
    <row r="35" spans="2:16" x14ac:dyDescent="0.25">
      <c r="B35" t="s">
        <v>267</v>
      </c>
      <c r="D35" s="28">
        <v>700</v>
      </c>
      <c r="E35" t="s">
        <v>113</v>
      </c>
      <c r="J35">
        <v>4</v>
      </c>
      <c r="K35" s="64">
        <v>400</v>
      </c>
    </row>
    <row r="36" spans="2:16" x14ac:dyDescent="0.25">
      <c r="B36" t="s">
        <v>268</v>
      </c>
      <c r="C36" t="s">
        <v>269</v>
      </c>
      <c r="D36" s="36">
        <f>D31/D28</f>
        <v>0.8</v>
      </c>
      <c r="E36" t="s">
        <v>270</v>
      </c>
      <c r="J36">
        <v>5</v>
      </c>
      <c r="K36" s="64">
        <v>500</v>
      </c>
      <c r="M36" s="312" t="s">
        <v>855</v>
      </c>
      <c r="N36" s="312"/>
    </row>
    <row r="37" spans="2:16" x14ac:dyDescent="0.25">
      <c r="B37" t="s">
        <v>117</v>
      </c>
      <c r="C37" t="s">
        <v>271</v>
      </c>
      <c r="D37" s="68">
        <v>0.96</v>
      </c>
      <c r="E37" t="s">
        <v>270</v>
      </c>
      <c r="F37" t="s">
        <v>856</v>
      </c>
      <c r="J37">
        <v>6</v>
      </c>
      <c r="K37" s="64">
        <v>600</v>
      </c>
      <c r="M37" t="s">
        <v>857</v>
      </c>
      <c r="O37" s="63">
        <f>IF(ISNUMBER(N31),IF(N31&lt;100,N14,N24),"")</f>
        <v>0.89</v>
      </c>
    </row>
    <row r="38" spans="2:16" x14ac:dyDescent="0.25">
      <c r="B38" t="s">
        <v>272</v>
      </c>
      <c r="C38" t="s">
        <v>273</v>
      </c>
      <c r="D38" s="27">
        <f>D31/D32/D37</f>
        <v>462.96296296296299</v>
      </c>
      <c r="E38" t="s">
        <v>274</v>
      </c>
      <c r="J38">
        <v>7</v>
      </c>
      <c r="K38" s="64">
        <v>700</v>
      </c>
      <c r="M38" t="s">
        <v>858</v>
      </c>
      <c r="O38" s="63">
        <f>IF(ISNUMBER(N32),IF(N32&lt;100,M14,M24),"")</f>
        <v>0.92</v>
      </c>
    </row>
    <row r="39" spans="2:16" x14ac:dyDescent="0.25">
      <c r="B39" t="s">
        <v>275</v>
      </c>
      <c r="C39" t="s">
        <v>276</v>
      </c>
      <c r="D39" s="27">
        <f>D31/D32</f>
        <v>444.44444444444446</v>
      </c>
      <c r="E39" t="s">
        <v>274</v>
      </c>
      <c r="J39">
        <v>8</v>
      </c>
      <c r="K39" s="64">
        <v>800</v>
      </c>
    </row>
    <row r="40" spans="2:16" x14ac:dyDescent="0.25">
      <c r="B40" t="s">
        <v>277</v>
      </c>
      <c r="C40" t="s">
        <v>278</v>
      </c>
      <c r="D40" s="36">
        <f>D36/2</f>
        <v>0.4</v>
      </c>
      <c r="E40" t="s">
        <v>270</v>
      </c>
      <c r="J40">
        <v>9</v>
      </c>
      <c r="K40" s="64">
        <v>900</v>
      </c>
    </row>
    <row r="41" spans="2:16" x14ac:dyDescent="0.25">
      <c r="B41" t="s">
        <v>123</v>
      </c>
      <c r="C41" t="s">
        <v>279</v>
      </c>
      <c r="D41" s="68">
        <v>0.93</v>
      </c>
      <c r="E41" t="s">
        <v>270</v>
      </c>
      <c r="F41" t="s">
        <v>856</v>
      </c>
      <c r="J41">
        <v>10</v>
      </c>
      <c r="K41" s="64">
        <v>1000</v>
      </c>
    </row>
    <row r="42" spans="2:16" x14ac:dyDescent="0.25">
      <c r="B42" t="s">
        <v>280</v>
      </c>
      <c r="C42" t="s">
        <v>281</v>
      </c>
      <c r="D42" s="27">
        <f>D31/2/D32/D41</f>
        <v>238.94862604540023</v>
      </c>
      <c r="E42" t="s">
        <v>274</v>
      </c>
      <c r="J42">
        <v>11</v>
      </c>
      <c r="K42" s="64">
        <v>1100</v>
      </c>
    </row>
    <row r="43" spans="2:16" x14ac:dyDescent="0.25">
      <c r="B43" t="s">
        <v>282</v>
      </c>
      <c r="C43" t="s">
        <v>283</v>
      </c>
      <c r="D43" s="27">
        <f>D31/2/D32</f>
        <v>222.22222222222223</v>
      </c>
      <c r="E43" t="s">
        <v>274</v>
      </c>
      <c r="J43">
        <v>12</v>
      </c>
      <c r="K43" s="64">
        <v>1200</v>
      </c>
    </row>
    <row r="44" spans="2:16" x14ac:dyDescent="0.25">
      <c r="B44" t="s">
        <v>287</v>
      </c>
      <c r="C44" t="s">
        <v>288</v>
      </c>
      <c r="D44" s="27">
        <f>D28/D32</f>
        <v>555.55555555555554</v>
      </c>
      <c r="E44" t="s">
        <v>274</v>
      </c>
      <c r="J44">
        <v>13</v>
      </c>
      <c r="K44" s="64">
        <v>1300</v>
      </c>
    </row>
    <row r="45" spans="2:16" x14ac:dyDescent="0.25">
      <c r="J45">
        <v>14</v>
      </c>
      <c r="K45" s="64">
        <v>1400</v>
      </c>
    </row>
    <row r="46" spans="2:16" x14ac:dyDescent="0.25">
      <c r="B46" s="33" t="s">
        <v>289</v>
      </c>
      <c r="C46" s="33"/>
      <c r="D46" s="33"/>
      <c r="E46" s="33"/>
      <c r="J46">
        <v>15</v>
      </c>
      <c r="K46" s="64">
        <v>1500</v>
      </c>
    </row>
    <row r="47" spans="2:16" ht="18" x14ac:dyDescent="0.35">
      <c r="B47" t="s">
        <v>82</v>
      </c>
      <c r="C47" t="s">
        <v>290</v>
      </c>
      <c r="D47" s="34">
        <v>480</v>
      </c>
      <c r="E47" t="s">
        <v>83</v>
      </c>
      <c r="J47">
        <v>16</v>
      </c>
      <c r="K47" s="64">
        <v>1600</v>
      </c>
    </row>
    <row r="48" spans="2:16" x14ac:dyDescent="0.25">
      <c r="B48" t="s">
        <v>291</v>
      </c>
      <c r="C48" t="s">
        <v>250</v>
      </c>
      <c r="D48" s="32">
        <f>D57*1000/D47/1.73</f>
        <v>557.51801898237352</v>
      </c>
      <c r="E48" t="s">
        <v>113</v>
      </c>
      <c r="J48">
        <v>17</v>
      </c>
      <c r="K48" s="64">
        <v>1700</v>
      </c>
    </row>
    <row r="49" spans="2:11" x14ac:dyDescent="0.25">
      <c r="B49" t="s">
        <v>292</v>
      </c>
      <c r="C49" t="s">
        <v>251</v>
      </c>
      <c r="D49" s="32">
        <f>D57+1</f>
        <v>463.96296296296299</v>
      </c>
      <c r="E49" t="s">
        <v>274</v>
      </c>
      <c r="J49">
        <v>18</v>
      </c>
      <c r="K49" s="64">
        <v>1800</v>
      </c>
    </row>
    <row r="50" spans="2:11" x14ac:dyDescent="0.25">
      <c r="B50" t="s">
        <v>87</v>
      </c>
      <c r="C50" t="s">
        <v>253</v>
      </c>
      <c r="D50" s="28">
        <v>250</v>
      </c>
      <c r="E50" t="s">
        <v>88</v>
      </c>
      <c r="J50">
        <v>19</v>
      </c>
      <c r="K50" s="64">
        <v>1900</v>
      </c>
    </row>
    <row r="51" spans="2:11" x14ac:dyDescent="0.25">
      <c r="B51" t="s">
        <v>93</v>
      </c>
      <c r="C51" t="s">
        <v>255</v>
      </c>
      <c r="D51" s="28">
        <v>1750</v>
      </c>
      <c r="E51" t="s">
        <v>94</v>
      </c>
      <c r="J51">
        <v>20</v>
      </c>
      <c r="K51" s="64">
        <v>2000</v>
      </c>
    </row>
    <row r="52" spans="2:11" x14ac:dyDescent="0.25">
      <c r="B52" t="s">
        <v>293</v>
      </c>
      <c r="C52" t="s">
        <v>257</v>
      </c>
      <c r="D52" s="28">
        <v>7.5599999999999999E-3</v>
      </c>
      <c r="E52" t="s">
        <v>294</v>
      </c>
      <c r="J52">
        <v>21</v>
      </c>
      <c r="K52" s="64">
        <v>2100</v>
      </c>
    </row>
    <row r="53" spans="2:11" x14ac:dyDescent="0.25">
      <c r="B53" t="s">
        <v>295</v>
      </c>
      <c r="C53" t="s">
        <v>259</v>
      </c>
      <c r="D53" s="32">
        <f>D50*D52/1000</f>
        <v>1.89E-3</v>
      </c>
      <c r="E53" t="s">
        <v>296</v>
      </c>
      <c r="J53">
        <v>22</v>
      </c>
      <c r="K53" s="64">
        <v>2200</v>
      </c>
    </row>
    <row r="54" spans="2:11" x14ac:dyDescent="0.25">
      <c r="B54" t="s">
        <v>199</v>
      </c>
      <c r="C54" t="s">
        <v>260</v>
      </c>
      <c r="D54" s="32">
        <f>D48*D53</f>
        <v>1.053709055876686</v>
      </c>
      <c r="E54" t="s">
        <v>83</v>
      </c>
      <c r="J54">
        <v>23</v>
      </c>
      <c r="K54" s="64">
        <v>2300</v>
      </c>
    </row>
    <row r="55" spans="2:11" x14ac:dyDescent="0.25">
      <c r="B55" t="s">
        <v>297</v>
      </c>
      <c r="C55" t="s">
        <v>262</v>
      </c>
      <c r="D55" s="32">
        <f>D47-D54</f>
        <v>478.94629094412329</v>
      </c>
      <c r="E55" t="s">
        <v>83</v>
      </c>
      <c r="J55">
        <v>24</v>
      </c>
      <c r="K55" s="64">
        <v>2400</v>
      </c>
    </row>
    <row r="56" spans="2:11" x14ac:dyDescent="0.25">
      <c r="B56" t="s">
        <v>298</v>
      </c>
      <c r="C56" t="s">
        <v>264</v>
      </c>
      <c r="D56" s="36">
        <f>D54/D47</f>
        <v>2.1952271997430959E-3</v>
      </c>
      <c r="E56" t="s">
        <v>270</v>
      </c>
    </row>
    <row r="57" spans="2:11" x14ac:dyDescent="0.25">
      <c r="B57" t="s">
        <v>299</v>
      </c>
      <c r="C57" t="s">
        <v>269</v>
      </c>
      <c r="D57" s="32">
        <f>D38</f>
        <v>462.96296296296299</v>
      </c>
      <c r="E57" t="s">
        <v>274</v>
      </c>
    </row>
    <row r="58" spans="2:11" x14ac:dyDescent="0.25">
      <c r="B58" t="s">
        <v>300</v>
      </c>
      <c r="C58" t="s">
        <v>271</v>
      </c>
      <c r="D58" s="32">
        <f>D48*D54*1.73/1000</f>
        <v>1.0163088887699518</v>
      </c>
      <c r="E58" t="s">
        <v>274</v>
      </c>
    </row>
    <row r="59" spans="2:11" x14ac:dyDescent="0.25">
      <c r="B59" t="s">
        <v>300</v>
      </c>
      <c r="C59" t="s">
        <v>273</v>
      </c>
      <c r="D59" s="36">
        <f>D58/D49</f>
        <v>2.1904957289685238E-3</v>
      </c>
      <c r="E59" t="s">
        <v>270</v>
      </c>
    </row>
    <row r="60" spans="2:11" ht="18" x14ac:dyDescent="0.35">
      <c r="B60" t="s">
        <v>301</v>
      </c>
      <c r="C60" t="s">
        <v>302</v>
      </c>
      <c r="D60" s="36">
        <f>D57/D49</f>
        <v>0.99784465554402491</v>
      </c>
      <c r="E60" t="s">
        <v>270</v>
      </c>
    </row>
    <row r="62" spans="2:11" x14ac:dyDescent="0.25">
      <c r="B62" s="33" t="s">
        <v>303</v>
      </c>
      <c r="C62" s="33"/>
      <c r="D62" s="33"/>
      <c r="E62" s="33"/>
    </row>
    <row r="63" spans="2:11" ht="18" x14ac:dyDescent="0.35">
      <c r="B63" t="s">
        <v>102</v>
      </c>
      <c r="C63" t="s">
        <v>304</v>
      </c>
      <c r="D63" s="34">
        <v>4160</v>
      </c>
      <c r="E63" t="s">
        <v>83</v>
      </c>
    </row>
    <row r="64" spans="2:11" x14ac:dyDescent="0.25">
      <c r="B64" t="s">
        <v>291</v>
      </c>
      <c r="C64" t="s">
        <v>250</v>
      </c>
      <c r="D64" s="32">
        <f>D70*1000/D63/1.73</f>
        <v>64.467952835004866</v>
      </c>
      <c r="E64" t="s">
        <v>113</v>
      </c>
    </row>
    <row r="65" spans="2:5" x14ac:dyDescent="0.25">
      <c r="B65" t="s">
        <v>292</v>
      </c>
      <c r="C65" t="s">
        <v>251</v>
      </c>
      <c r="D65" s="32">
        <f>D70/D66</f>
        <v>478.80594733019916</v>
      </c>
      <c r="E65" t="s">
        <v>274</v>
      </c>
    </row>
    <row r="66" spans="2:5" x14ac:dyDescent="0.25">
      <c r="B66" t="s">
        <v>106</v>
      </c>
      <c r="C66" t="s">
        <v>255</v>
      </c>
      <c r="D66" s="36">
        <f>D130</f>
        <v>0.96899999999999997</v>
      </c>
      <c r="E66" t="s">
        <v>270</v>
      </c>
    </row>
    <row r="67" spans="2:5" x14ac:dyDescent="0.25">
      <c r="B67" t="s">
        <v>305</v>
      </c>
      <c r="C67" t="s">
        <v>257</v>
      </c>
      <c r="D67" s="36">
        <f>1-D66</f>
        <v>3.1000000000000028E-2</v>
      </c>
      <c r="E67" t="s">
        <v>270</v>
      </c>
    </row>
    <row r="68" spans="2:5" x14ac:dyDescent="0.25">
      <c r="B68" t="s">
        <v>306</v>
      </c>
      <c r="C68" t="s">
        <v>259</v>
      </c>
      <c r="D68" s="32">
        <f>D63/D69</f>
        <v>8.6666666666666661</v>
      </c>
    </row>
    <row r="69" spans="2:5" x14ac:dyDescent="0.25">
      <c r="B69" t="s">
        <v>307</v>
      </c>
      <c r="C69" t="s">
        <v>262</v>
      </c>
      <c r="D69" s="32">
        <f>D47</f>
        <v>480</v>
      </c>
      <c r="E69" t="s">
        <v>83</v>
      </c>
    </row>
    <row r="70" spans="2:5" x14ac:dyDescent="0.25">
      <c r="B70" t="s">
        <v>299</v>
      </c>
      <c r="C70" t="s">
        <v>260</v>
      </c>
      <c r="D70" s="32">
        <f>D49</f>
        <v>463.96296296296299</v>
      </c>
      <c r="E70" t="s">
        <v>274</v>
      </c>
    </row>
    <row r="71" spans="2:5" x14ac:dyDescent="0.25">
      <c r="B71" t="s">
        <v>300</v>
      </c>
      <c r="C71" t="s">
        <v>262</v>
      </c>
      <c r="D71" s="32">
        <f>D65-D70</f>
        <v>14.84298436723617</v>
      </c>
      <c r="E71" t="s">
        <v>274</v>
      </c>
    </row>
    <row r="72" spans="2:5" x14ac:dyDescent="0.25">
      <c r="B72" t="s">
        <v>300</v>
      </c>
      <c r="C72" t="s">
        <v>273</v>
      </c>
      <c r="D72" s="36">
        <f>D71/D65</f>
        <v>3.0999999999999993E-2</v>
      </c>
      <c r="E72" t="s">
        <v>270</v>
      </c>
    </row>
    <row r="73" spans="2:5" ht="18" x14ac:dyDescent="0.35">
      <c r="B73" t="s">
        <v>301</v>
      </c>
      <c r="C73" t="s">
        <v>308</v>
      </c>
      <c r="D73" s="36">
        <f>D70/D65</f>
        <v>0.96899999999999997</v>
      </c>
      <c r="E73" t="s">
        <v>270</v>
      </c>
    </row>
    <row r="75" spans="2:5" x14ac:dyDescent="0.25">
      <c r="B75" s="33" t="s">
        <v>309</v>
      </c>
      <c r="C75" s="33"/>
      <c r="D75" s="33"/>
      <c r="E75" s="33"/>
    </row>
    <row r="76" spans="2:5" ht="18" x14ac:dyDescent="0.35">
      <c r="B76" t="s">
        <v>102</v>
      </c>
      <c r="C76" t="s">
        <v>310</v>
      </c>
      <c r="D76" s="34">
        <v>4160</v>
      </c>
      <c r="E76" t="s">
        <v>83</v>
      </c>
    </row>
    <row r="77" spans="2:5" x14ac:dyDescent="0.25">
      <c r="B77" t="s">
        <v>291</v>
      </c>
      <c r="C77" t="s">
        <v>250</v>
      </c>
      <c r="D77" s="32">
        <f>D86*1000/D76/1.73</f>
        <v>66.530395082564354</v>
      </c>
      <c r="E77" t="s">
        <v>113</v>
      </c>
    </row>
    <row r="78" spans="2:5" x14ac:dyDescent="0.25">
      <c r="B78" t="s">
        <v>292</v>
      </c>
      <c r="C78" t="s">
        <v>251</v>
      </c>
      <c r="D78" s="32">
        <f>D86+D87</f>
        <v>478.82585679822648</v>
      </c>
      <c r="E78" t="s">
        <v>274</v>
      </c>
    </row>
    <row r="79" spans="2:5" x14ac:dyDescent="0.25">
      <c r="B79" t="s">
        <v>116</v>
      </c>
      <c r="C79" t="s">
        <v>253</v>
      </c>
      <c r="D79" s="34">
        <v>500</v>
      </c>
      <c r="E79" t="s">
        <v>88</v>
      </c>
    </row>
    <row r="80" spans="2:5" x14ac:dyDescent="0.25">
      <c r="B80" t="s">
        <v>93</v>
      </c>
      <c r="C80" t="s">
        <v>255</v>
      </c>
      <c r="D80" s="34">
        <v>2500</v>
      </c>
      <c r="E80" t="s">
        <v>94</v>
      </c>
    </row>
    <row r="81" spans="2:5" x14ac:dyDescent="0.25">
      <c r="B81" t="s">
        <v>311</v>
      </c>
      <c r="C81" t="s">
        <v>257</v>
      </c>
      <c r="D81" s="34">
        <v>5.1999999999999998E-3</v>
      </c>
      <c r="E81" t="s">
        <v>293</v>
      </c>
    </row>
    <row r="82" spans="2:5" x14ac:dyDescent="0.25">
      <c r="B82" t="s">
        <v>312</v>
      </c>
      <c r="C82" t="s">
        <v>259</v>
      </c>
      <c r="D82" s="32">
        <f>D79*D81/1000</f>
        <v>2.5999999999999999E-3</v>
      </c>
      <c r="E82" t="s">
        <v>296</v>
      </c>
    </row>
    <row r="83" spans="2:5" x14ac:dyDescent="0.25">
      <c r="B83" t="s">
        <v>199</v>
      </c>
      <c r="C83" t="s">
        <v>260</v>
      </c>
      <c r="D83" s="32">
        <f>D77*D82</f>
        <v>0.17297902721466732</v>
      </c>
      <c r="E83" t="s">
        <v>83</v>
      </c>
    </row>
    <row r="84" spans="2:5" x14ac:dyDescent="0.25">
      <c r="B84" t="s">
        <v>297</v>
      </c>
      <c r="C84" t="s">
        <v>262</v>
      </c>
      <c r="D84" s="32">
        <f>D76-D83</f>
        <v>4159.8270209727852</v>
      </c>
      <c r="E84" t="s">
        <v>83</v>
      </c>
    </row>
    <row r="85" spans="2:5" x14ac:dyDescent="0.25">
      <c r="B85" t="s">
        <v>298</v>
      </c>
      <c r="C85" t="s">
        <v>264</v>
      </c>
      <c r="D85" s="36">
        <f>D83/D76*100</f>
        <v>4.1581496926602719E-3</v>
      </c>
      <c r="E85" t="s">
        <v>270</v>
      </c>
    </row>
    <row r="86" spans="2:5" x14ac:dyDescent="0.25">
      <c r="B86" t="s">
        <v>299</v>
      </c>
      <c r="C86" t="s">
        <v>269</v>
      </c>
      <c r="D86" s="32">
        <f>D65</f>
        <v>478.80594733019916</v>
      </c>
      <c r="E86" t="s">
        <v>274</v>
      </c>
    </row>
    <row r="87" spans="2:5" x14ac:dyDescent="0.25">
      <c r="B87" t="s">
        <v>300</v>
      </c>
      <c r="C87" t="s">
        <v>271</v>
      </c>
      <c r="D87" s="32">
        <f>D77*D83*1.73/1000</f>
        <v>1.9909468027349782E-2</v>
      </c>
      <c r="E87" t="s">
        <v>274</v>
      </c>
    </row>
    <row r="88" spans="2:5" x14ac:dyDescent="0.25">
      <c r="B88" t="s">
        <v>300</v>
      </c>
      <c r="C88" t="s">
        <v>273</v>
      </c>
      <c r="D88" s="39">
        <f>D87/D78</f>
        <v>4.1579767977608356E-5</v>
      </c>
      <c r="E88" t="s">
        <v>270</v>
      </c>
    </row>
    <row r="89" spans="2:5" ht="18" x14ac:dyDescent="0.35">
      <c r="B89" t="s">
        <v>301</v>
      </c>
      <c r="C89" t="s">
        <v>313</v>
      </c>
      <c r="D89" s="38">
        <f>D86/D78</f>
        <v>0.99995842023202242</v>
      </c>
      <c r="E89" t="s">
        <v>270</v>
      </c>
    </row>
    <row r="91" spans="2:5" x14ac:dyDescent="0.25">
      <c r="B91" s="33" t="s">
        <v>314</v>
      </c>
      <c r="C91" s="33"/>
      <c r="D91" s="33"/>
      <c r="E91" s="33"/>
    </row>
    <row r="92" spans="2:5" x14ac:dyDescent="0.25">
      <c r="B92" s="1" t="s">
        <v>317</v>
      </c>
    </row>
    <row r="93" spans="2:5" x14ac:dyDescent="0.25">
      <c r="B93" t="s">
        <v>292</v>
      </c>
      <c r="C93" t="s">
        <v>253</v>
      </c>
      <c r="D93" s="32">
        <f>D99/2</f>
        <v>239.41292839911324</v>
      </c>
      <c r="E93" t="s">
        <v>274</v>
      </c>
    </row>
    <row r="94" spans="2:5" x14ac:dyDescent="0.25">
      <c r="B94" t="s">
        <v>299</v>
      </c>
      <c r="C94" t="s">
        <v>255</v>
      </c>
      <c r="D94" s="32">
        <f>D100/2</f>
        <v>231.4814814814815</v>
      </c>
      <c r="E94" t="s">
        <v>274</v>
      </c>
    </row>
    <row r="95" spans="2:5" x14ac:dyDescent="0.25">
      <c r="B95" t="s">
        <v>300</v>
      </c>
      <c r="C95" t="s">
        <v>257</v>
      </c>
      <c r="D95" s="32">
        <f>D93-D94</f>
        <v>7.9314469176317459</v>
      </c>
      <c r="E95" t="s">
        <v>274</v>
      </c>
    </row>
    <row r="96" spans="2:5" x14ac:dyDescent="0.25">
      <c r="B96" t="s">
        <v>316</v>
      </c>
      <c r="C96" t="s">
        <v>259</v>
      </c>
      <c r="D96" s="36">
        <f>(D95/D93)</f>
        <v>3.3128732732468108E-2</v>
      </c>
      <c r="E96" t="s">
        <v>270</v>
      </c>
    </row>
    <row r="97" spans="2:5" x14ac:dyDescent="0.25">
      <c r="B97" t="s">
        <v>301</v>
      </c>
      <c r="C97" t="s">
        <v>260</v>
      </c>
      <c r="D97" s="36">
        <f>1-D96</f>
        <v>0.96687126726753192</v>
      </c>
      <c r="E97" t="s">
        <v>270</v>
      </c>
    </row>
    <row r="98" spans="2:5" x14ac:dyDescent="0.25">
      <c r="B98" s="1" t="s">
        <v>318</v>
      </c>
    </row>
    <row r="99" spans="2:5" x14ac:dyDescent="0.25">
      <c r="B99" t="s">
        <v>292</v>
      </c>
      <c r="C99" t="s">
        <v>278</v>
      </c>
      <c r="D99" s="32">
        <f>D78</f>
        <v>478.82585679822648</v>
      </c>
      <c r="E99" t="s">
        <v>274</v>
      </c>
    </row>
    <row r="100" spans="2:5" x14ac:dyDescent="0.25">
      <c r="B100" t="s">
        <v>299</v>
      </c>
      <c r="C100" t="s">
        <v>279</v>
      </c>
      <c r="D100" s="32">
        <f>D57</f>
        <v>462.96296296296299</v>
      </c>
      <c r="E100" t="s">
        <v>274</v>
      </c>
    </row>
    <row r="101" spans="2:5" x14ac:dyDescent="0.25">
      <c r="B101" t="s">
        <v>300</v>
      </c>
      <c r="C101" t="s">
        <v>281</v>
      </c>
      <c r="D101" s="32">
        <f>D99-D100</f>
        <v>15.862893835263492</v>
      </c>
      <c r="E101" t="s">
        <v>274</v>
      </c>
    </row>
    <row r="102" spans="2:5" x14ac:dyDescent="0.25">
      <c r="B102" t="s">
        <v>316</v>
      </c>
      <c r="C102" t="s">
        <v>283</v>
      </c>
      <c r="D102" s="36">
        <f>(D101/D99)</f>
        <v>3.3128732732468108E-2</v>
      </c>
      <c r="E102" t="s">
        <v>270</v>
      </c>
    </row>
    <row r="103" spans="2:5" x14ac:dyDescent="0.25">
      <c r="B103" t="s">
        <v>301</v>
      </c>
      <c r="C103" t="s">
        <v>288</v>
      </c>
      <c r="D103" s="36">
        <f>D60*D73*D89</f>
        <v>0.96687126726753181</v>
      </c>
      <c r="E103" t="s">
        <v>270</v>
      </c>
    </row>
    <row r="105" spans="2:5" x14ac:dyDescent="0.25">
      <c r="B105" s="33" t="s">
        <v>319</v>
      </c>
      <c r="C105" s="33"/>
      <c r="D105" s="33"/>
      <c r="E105" s="33"/>
    </row>
    <row r="106" spans="2:5" x14ac:dyDescent="0.25">
      <c r="B106" s="1" t="s">
        <v>320</v>
      </c>
    </row>
    <row r="107" spans="2:5" x14ac:dyDescent="0.25">
      <c r="B107" t="s">
        <v>321</v>
      </c>
      <c r="C107" t="s">
        <v>249</v>
      </c>
      <c r="D107" s="32">
        <f>D39</f>
        <v>444.44444444444446</v>
      </c>
      <c r="E107" t="s">
        <v>274</v>
      </c>
    </row>
    <row r="108" spans="2:5" x14ac:dyDescent="0.25">
      <c r="B108" t="s">
        <v>322</v>
      </c>
      <c r="C108" t="s">
        <v>250</v>
      </c>
      <c r="D108" s="34">
        <v>2</v>
      </c>
    </row>
    <row r="109" spans="2:5" x14ac:dyDescent="0.25">
      <c r="B109" t="s">
        <v>323</v>
      </c>
      <c r="C109" t="s">
        <v>251</v>
      </c>
      <c r="D109" s="32">
        <v>250</v>
      </c>
      <c r="E109" t="s">
        <v>274</v>
      </c>
    </row>
    <row r="110" spans="2:5" x14ac:dyDescent="0.25">
      <c r="B110" t="s">
        <v>324</v>
      </c>
      <c r="C110" t="s">
        <v>253</v>
      </c>
      <c r="D110" s="32">
        <f>D107/D108</f>
        <v>222.22222222222223</v>
      </c>
      <c r="E110" t="s">
        <v>274</v>
      </c>
    </row>
    <row r="111" spans="2:5" x14ac:dyDescent="0.25">
      <c r="B111" t="s">
        <v>325</v>
      </c>
      <c r="C111" t="s">
        <v>255</v>
      </c>
      <c r="D111" s="32">
        <f>D69</f>
        <v>480</v>
      </c>
      <c r="E111" t="s">
        <v>83</v>
      </c>
    </row>
    <row r="112" spans="2:5" x14ac:dyDescent="0.25">
      <c r="B112" t="s">
        <v>326</v>
      </c>
      <c r="C112" t="s">
        <v>257</v>
      </c>
      <c r="D112" s="32">
        <f>D110*1000/D111/1.73</f>
        <v>267.60864911153925</v>
      </c>
      <c r="E112" t="s">
        <v>113</v>
      </c>
    </row>
    <row r="113" spans="2:5" x14ac:dyDescent="0.25">
      <c r="B113" t="s">
        <v>90</v>
      </c>
      <c r="C113" t="s">
        <v>259</v>
      </c>
      <c r="D113" s="34">
        <v>100</v>
      </c>
      <c r="E113" t="s">
        <v>88</v>
      </c>
    </row>
    <row r="114" spans="2:5" x14ac:dyDescent="0.25">
      <c r="B114" t="s">
        <v>93</v>
      </c>
      <c r="C114" t="s">
        <v>260</v>
      </c>
      <c r="D114" s="34">
        <v>350</v>
      </c>
      <c r="E114" t="s">
        <v>94</v>
      </c>
    </row>
    <row r="115" spans="2:5" x14ac:dyDescent="0.25">
      <c r="B115" t="s">
        <v>293</v>
      </c>
      <c r="C115" t="s">
        <v>262</v>
      </c>
      <c r="D115" s="34">
        <v>3.8199999999999998E-2</v>
      </c>
      <c r="E115" t="s">
        <v>294</v>
      </c>
    </row>
    <row r="116" spans="2:5" x14ac:dyDescent="0.25">
      <c r="B116" t="s">
        <v>295</v>
      </c>
      <c r="C116" t="s">
        <v>264</v>
      </c>
      <c r="D116" s="32">
        <f>D115/1000*D113</f>
        <v>3.82E-3</v>
      </c>
      <c r="E116" t="s">
        <v>296</v>
      </c>
    </row>
    <row r="117" spans="2:5" x14ac:dyDescent="0.25">
      <c r="B117" t="s">
        <v>199</v>
      </c>
      <c r="C117" t="s">
        <v>269</v>
      </c>
      <c r="D117" s="32">
        <f>D111*D116</f>
        <v>1.8336000000000001</v>
      </c>
      <c r="E117" t="s">
        <v>83</v>
      </c>
    </row>
    <row r="118" spans="2:5" x14ac:dyDescent="0.25">
      <c r="B118" t="s">
        <v>327</v>
      </c>
      <c r="C118" t="s">
        <v>271</v>
      </c>
      <c r="D118" s="32">
        <f>D111-D117</f>
        <v>478.16640000000001</v>
      </c>
      <c r="E118" t="s">
        <v>83</v>
      </c>
    </row>
    <row r="119" spans="2:5" x14ac:dyDescent="0.25">
      <c r="B119" t="s">
        <v>327</v>
      </c>
      <c r="C119" t="s">
        <v>273</v>
      </c>
      <c r="D119" s="32">
        <f>D118*D112/1000*1.73</f>
        <v>221.37333333333331</v>
      </c>
      <c r="E119" t="s">
        <v>274</v>
      </c>
    </row>
    <row r="120" spans="2:5" ht="18" x14ac:dyDescent="0.35">
      <c r="B120" t="s">
        <v>300</v>
      </c>
      <c r="C120" t="s">
        <v>302</v>
      </c>
      <c r="D120" s="32">
        <f>D110-D119</f>
        <v>0.84888888888892211</v>
      </c>
      <c r="E120" t="s">
        <v>274</v>
      </c>
    </row>
    <row r="121" spans="2:5" x14ac:dyDescent="0.25">
      <c r="B121" t="s">
        <v>300</v>
      </c>
      <c r="C121" t="s">
        <v>278</v>
      </c>
      <c r="D121" s="36">
        <f>D120/D110</f>
        <v>3.8200000000001492E-3</v>
      </c>
      <c r="E121" t="s">
        <v>270</v>
      </c>
    </row>
    <row r="122" spans="2:5" ht="18" x14ac:dyDescent="0.35">
      <c r="B122" t="s">
        <v>301</v>
      </c>
      <c r="C122" t="s">
        <v>328</v>
      </c>
      <c r="D122" s="36">
        <f>D119/D110</f>
        <v>0.99617999999999984</v>
      </c>
      <c r="E122" t="s">
        <v>270</v>
      </c>
    </row>
    <row r="123" spans="2:5" x14ac:dyDescent="0.25">
      <c r="B123" s="1"/>
    </row>
    <row r="124" spans="2:5" x14ac:dyDescent="0.25">
      <c r="B124" s="33" t="s">
        <v>329</v>
      </c>
      <c r="C124" s="33"/>
      <c r="D124" s="33"/>
      <c r="E124" s="33"/>
    </row>
    <row r="125" spans="2:5" x14ac:dyDescent="0.25">
      <c r="B125" s="1" t="s">
        <v>330</v>
      </c>
    </row>
    <row r="126" spans="2:5" x14ac:dyDescent="0.25">
      <c r="B126" t="s">
        <v>331</v>
      </c>
      <c r="C126" t="s">
        <v>249</v>
      </c>
      <c r="D126" s="32">
        <f>D109</f>
        <v>250</v>
      </c>
      <c r="E126" t="s">
        <v>274</v>
      </c>
    </row>
    <row r="127" spans="2:5" x14ac:dyDescent="0.25">
      <c r="B127" t="s">
        <v>332</v>
      </c>
      <c r="C127" t="s">
        <v>250</v>
      </c>
      <c r="D127" s="32">
        <f>D119</f>
        <v>221.37333333333331</v>
      </c>
      <c r="E127" t="s">
        <v>274</v>
      </c>
    </row>
    <row r="128" spans="2:5" x14ac:dyDescent="0.25">
      <c r="B128" t="s">
        <v>332</v>
      </c>
      <c r="C128" t="s">
        <v>251</v>
      </c>
      <c r="D128" s="32">
        <f>D118</f>
        <v>478.16640000000001</v>
      </c>
      <c r="E128" t="s">
        <v>83</v>
      </c>
    </row>
    <row r="129" spans="2:5" x14ac:dyDescent="0.25">
      <c r="B129" t="s">
        <v>104</v>
      </c>
      <c r="C129" t="s">
        <v>253</v>
      </c>
      <c r="D129" s="28">
        <v>208</v>
      </c>
      <c r="E129" t="s">
        <v>83</v>
      </c>
    </row>
    <row r="130" spans="2:5" x14ac:dyDescent="0.25">
      <c r="B130" t="s">
        <v>106</v>
      </c>
      <c r="C130" t="s">
        <v>255</v>
      </c>
      <c r="D130" s="69">
        <v>0.96899999999999997</v>
      </c>
      <c r="E130" t="s">
        <v>270</v>
      </c>
    </row>
    <row r="131" spans="2:5" x14ac:dyDescent="0.25">
      <c r="B131" t="s">
        <v>305</v>
      </c>
      <c r="C131" t="s">
        <v>269</v>
      </c>
      <c r="D131" s="36">
        <f>1-D130</f>
        <v>3.1000000000000028E-2</v>
      </c>
      <c r="E131" t="s">
        <v>270</v>
      </c>
    </row>
    <row r="132" spans="2:5" x14ac:dyDescent="0.25">
      <c r="B132" t="s">
        <v>104</v>
      </c>
      <c r="C132" t="s">
        <v>273</v>
      </c>
      <c r="D132" s="32">
        <f>D127*D130</f>
        <v>214.51075999999998</v>
      </c>
      <c r="E132" t="s">
        <v>274</v>
      </c>
    </row>
    <row r="133" spans="2:5" ht="18" x14ac:dyDescent="0.35">
      <c r="B133" t="s">
        <v>300</v>
      </c>
      <c r="C133" t="s">
        <v>308</v>
      </c>
      <c r="D133" s="32">
        <f>D127-D132</f>
        <v>6.8625733333333301</v>
      </c>
      <c r="E133" t="s">
        <v>274</v>
      </c>
    </row>
    <row r="134" spans="2:5" x14ac:dyDescent="0.25">
      <c r="B134" t="s">
        <v>300</v>
      </c>
      <c r="C134" t="s">
        <v>278</v>
      </c>
      <c r="D134" s="36">
        <f>D133/D127</f>
        <v>3.0999999999999989E-2</v>
      </c>
      <c r="E134" t="s">
        <v>270</v>
      </c>
    </row>
    <row r="135" spans="2:5" ht="18" x14ac:dyDescent="0.35">
      <c r="B135" t="s">
        <v>301</v>
      </c>
      <c r="C135" t="s">
        <v>333</v>
      </c>
      <c r="D135" s="36">
        <f>D132/D127</f>
        <v>0.96899999999999997</v>
      </c>
      <c r="E135" t="s">
        <v>270</v>
      </c>
    </row>
    <row r="137" spans="2:5" x14ac:dyDescent="0.25">
      <c r="B137" s="33" t="s">
        <v>334</v>
      </c>
      <c r="C137" s="33"/>
      <c r="D137" s="33"/>
      <c r="E137" s="33"/>
    </row>
    <row r="138" spans="2:5" x14ac:dyDescent="0.25">
      <c r="B138" s="1" t="s">
        <v>335</v>
      </c>
    </row>
    <row r="139" spans="2:5" x14ac:dyDescent="0.25">
      <c r="B139" t="s">
        <v>336</v>
      </c>
      <c r="C139" t="s">
        <v>249</v>
      </c>
      <c r="D139" s="28">
        <f>D129</f>
        <v>208</v>
      </c>
      <c r="E139" t="s">
        <v>83</v>
      </c>
    </row>
    <row r="140" spans="2:5" x14ac:dyDescent="0.25">
      <c r="B140" t="s">
        <v>118</v>
      </c>
      <c r="C140" t="s">
        <v>250</v>
      </c>
      <c r="D140" s="28">
        <v>30</v>
      </c>
      <c r="E140" t="s">
        <v>113</v>
      </c>
    </row>
    <row r="141" spans="2:5" x14ac:dyDescent="0.25">
      <c r="B141" t="s">
        <v>337</v>
      </c>
      <c r="C141" t="s">
        <v>251</v>
      </c>
      <c r="D141" s="32">
        <f>D140*0.8</f>
        <v>24</v>
      </c>
      <c r="E141" t="s">
        <v>113</v>
      </c>
    </row>
    <row r="142" spans="2:5" x14ac:dyDescent="0.25">
      <c r="B142" t="s">
        <v>338</v>
      </c>
      <c r="C142" t="s">
        <v>253</v>
      </c>
      <c r="D142" s="32">
        <f>D139*D141/1000</f>
        <v>4.992</v>
      </c>
      <c r="E142" t="s">
        <v>274</v>
      </c>
    </row>
    <row r="143" spans="2:5" x14ac:dyDescent="0.25">
      <c r="B143" t="s">
        <v>121</v>
      </c>
      <c r="C143" t="s">
        <v>255</v>
      </c>
      <c r="D143" s="28">
        <v>10</v>
      </c>
      <c r="E143" t="s">
        <v>122</v>
      </c>
    </row>
    <row r="144" spans="2:5" x14ac:dyDescent="0.25">
      <c r="B144" t="s">
        <v>90</v>
      </c>
      <c r="C144" t="s">
        <v>257</v>
      </c>
      <c r="D144" s="28">
        <v>50</v>
      </c>
      <c r="E144" t="s">
        <v>88</v>
      </c>
    </row>
    <row r="145" spans="2:12" x14ac:dyDescent="0.25">
      <c r="B145" t="s">
        <v>174</v>
      </c>
      <c r="C145" t="s">
        <v>259</v>
      </c>
      <c r="D145" s="28">
        <v>1.26</v>
      </c>
      <c r="E145" t="s">
        <v>293</v>
      </c>
    </row>
    <row r="146" spans="2:12" x14ac:dyDescent="0.25">
      <c r="B146" t="s">
        <v>295</v>
      </c>
      <c r="C146" t="s">
        <v>260</v>
      </c>
      <c r="D146" s="32">
        <f>D145/1000*D144</f>
        <v>6.3E-2</v>
      </c>
      <c r="E146" t="s">
        <v>296</v>
      </c>
    </row>
    <row r="147" spans="2:12" x14ac:dyDescent="0.25">
      <c r="B147" t="s">
        <v>199</v>
      </c>
      <c r="C147" t="s">
        <v>262</v>
      </c>
      <c r="D147" s="32">
        <f>D141*D146</f>
        <v>1.512</v>
      </c>
      <c r="E147" t="s">
        <v>83</v>
      </c>
    </row>
    <row r="148" spans="2:12" x14ac:dyDescent="0.25">
      <c r="B148" t="s">
        <v>297</v>
      </c>
      <c r="C148" t="s">
        <v>264</v>
      </c>
      <c r="D148" s="32">
        <f>D139-D147</f>
        <v>206.488</v>
      </c>
      <c r="E148" t="s">
        <v>83</v>
      </c>
    </row>
    <row r="149" spans="2:12" x14ac:dyDescent="0.25">
      <c r="B149" t="s">
        <v>339</v>
      </c>
      <c r="C149" t="s">
        <v>269</v>
      </c>
      <c r="D149" s="36">
        <f>D148/D139</f>
        <v>0.99273076923076919</v>
      </c>
      <c r="E149" t="s">
        <v>270</v>
      </c>
    </row>
    <row r="150" spans="2:12" x14ac:dyDescent="0.25">
      <c r="B150" t="s">
        <v>199</v>
      </c>
      <c r="C150" t="s">
        <v>271</v>
      </c>
      <c r="D150" s="36">
        <f>1-D149</f>
        <v>7.2692307692308056E-3</v>
      </c>
      <c r="E150" t="s">
        <v>270</v>
      </c>
    </row>
    <row r="151" spans="2:12" x14ac:dyDescent="0.25">
      <c r="B151" t="s">
        <v>299</v>
      </c>
      <c r="C151" t="s">
        <v>273</v>
      </c>
      <c r="D151" s="32">
        <f>D148*D141/1000</f>
        <v>4.9557119999999992</v>
      </c>
      <c r="E151" t="s">
        <v>274</v>
      </c>
    </row>
    <row r="152" spans="2:12" ht="18" x14ac:dyDescent="0.35">
      <c r="B152" t="s">
        <v>300</v>
      </c>
      <c r="C152" t="s">
        <v>313</v>
      </c>
      <c r="D152" s="32">
        <f>D142-D151</f>
        <v>3.6288000000000764E-2</v>
      </c>
      <c r="E152" t="s">
        <v>274</v>
      </c>
    </row>
    <row r="153" spans="2:12" x14ac:dyDescent="0.25">
      <c r="B153" t="s">
        <v>300</v>
      </c>
      <c r="C153" t="s">
        <v>278</v>
      </c>
      <c r="D153" s="36">
        <f>D152/D142</f>
        <v>7.2692307692309227E-3</v>
      </c>
      <c r="E153" t="s">
        <v>270</v>
      </c>
    </row>
    <row r="154" spans="2:12" ht="18" x14ac:dyDescent="0.35">
      <c r="B154" t="s">
        <v>301</v>
      </c>
      <c r="C154" t="s">
        <v>340</v>
      </c>
      <c r="D154" s="36">
        <f>D151/D142</f>
        <v>0.99273076923076908</v>
      </c>
      <c r="E154" t="s">
        <v>270</v>
      </c>
    </row>
    <row r="156" spans="2:12" ht="15.75" thickBot="1" x14ac:dyDescent="0.3">
      <c r="B156" t="s">
        <v>341</v>
      </c>
    </row>
    <row r="157" spans="2:12" x14ac:dyDescent="0.25">
      <c r="B157" s="41"/>
      <c r="C157" s="42" t="s">
        <v>317</v>
      </c>
      <c r="D157" s="43"/>
      <c r="E157" s="43"/>
      <c r="F157" s="43"/>
      <c r="G157" s="44"/>
      <c r="H157" s="50" t="s">
        <v>318</v>
      </c>
      <c r="I157" s="43"/>
      <c r="J157" s="43"/>
      <c r="K157" s="43"/>
      <c r="L157" s="44"/>
    </row>
    <row r="158" spans="2:12" x14ac:dyDescent="0.25">
      <c r="B158" s="45"/>
      <c r="C158" s="33" t="s">
        <v>859</v>
      </c>
      <c r="D158" s="33" t="s">
        <v>860</v>
      </c>
      <c r="E158" s="33" t="s">
        <v>861</v>
      </c>
      <c r="F158" s="33" t="s">
        <v>862</v>
      </c>
      <c r="G158" s="59" t="s">
        <v>863</v>
      </c>
      <c r="H158" s="45" t="s">
        <v>859</v>
      </c>
      <c r="I158" s="33" t="s">
        <v>860</v>
      </c>
      <c r="J158" s="33" t="s">
        <v>861</v>
      </c>
      <c r="K158" s="33" t="s">
        <v>862</v>
      </c>
      <c r="L158" s="59" t="s">
        <v>863</v>
      </c>
    </row>
    <row r="159" spans="2:12" x14ac:dyDescent="0.25">
      <c r="B159" s="46" t="s">
        <v>320</v>
      </c>
      <c r="C159" s="60">
        <f>$D$110/2</f>
        <v>111.11111111111111</v>
      </c>
      <c r="D159" s="60">
        <f>$D$119/2</f>
        <v>110.68666666666665</v>
      </c>
      <c r="E159" s="60">
        <f>$D$120/2</f>
        <v>0.42444444444446106</v>
      </c>
      <c r="F159" s="61">
        <f>E159/C159</f>
        <v>3.8200000000001492E-3</v>
      </c>
      <c r="G159" s="52">
        <f>$D$122</f>
        <v>0.99617999999999984</v>
      </c>
      <c r="H159" s="51">
        <f>$D$110</f>
        <v>222.22222222222223</v>
      </c>
      <c r="I159" s="60">
        <f>$D$119</f>
        <v>221.37333333333331</v>
      </c>
      <c r="J159" s="60">
        <f>$D$120</f>
        <v>0.84888888888892211</v>
      </c>
      <c r="K159" s="61">
        <f>1-L159</f>
        <v>3.8200000000001566E-3</v>
      </c>
      <c r="L159" s="52">
        <f>$D$122</f>
        <v>0.99617999999999984</v>
      </c>
    </row>
    <row r="160" spans="2:12" x14ac:dyDescent="0.25">
      <c r="B160" s="46" t="s">
        <v>330</v>
      </c>
      <c r="C160" s="60">
        <f>$D$127/2</f>
        <v>110.68666666666665</v>
      </c>
      <c r="D160" s="60">
        <f>$D$132/2</f>
        <v>107.25537999999999</v>
      </c>
      <c r="E160" s="60">
        <f>$D$133/2</f>
        <v>3.431286666666665</v>
      </c>
      <c r="F160" s="61">
        <f>E160/C160</f>
        <v>3.0999999999999989E-2</v>
      </c>
      <c r="G160" s="52">
        <f>$D$135</f>
        <v>0.96899999999999997</v>
      </c>
      <c r="H160" s="51">
        <f>$D$127</f>
        <v>221.37333333333331</v>
      </c>
      <c r="I160" s="60">
        <f>$D$132</f>
        <v>214.51075999999998</v>
      </c>
      <c r="J160" s="60">
        <f>$D$133</f>
        <v>6.8625733333333301</v>
      </c>
      <c r="K160" s="61">
        <f>1-L160</f>
        <v>3.1000000000000028E-2</v>
      </c>
      <c r="L160" s="52">
        <f>$D$135</f>
        <v>0.96899999999999997</v>
      </c>
    </row>
    <row r="161" spans="2:12" x14ac:dyDescent="0.25">
      <c r="B161" s="46" t="s">
        <v>335</v>
      </c>
      <c r="C161" s="60">
        <f>$D$142/2</f>
        <v>2.496</v>
      </c>
      <c r="D161" s="60">
        <f>$D$151/2</f>
        <v>2.4778559999999996</v>
      </c>
      <c r="E161" s="60">
        <f>$D$152/2</f>
        <v>1.8144000000000382E-2</v>
      </c>
      <c r="F161" s="61">
        <f>E161/C161</f>
        <v>7.2692307692309227E-3</v>
      </c>
      <c r="G161" s="52">
        <f>$D$154</f>
        <v>0.99273076923076908</v>
      </c>
      <c r="H161" s="51">
        <f>$D$142</f>
        <v>4.992</v>
      </c>
      <c r="I161" s="60">
        <f>$D$151</f>
        <v>4.9557119999999992</v>
      </c>
      <c r="J161" s="60">
        <f>$D$152</f>
        <v>3.6288000000000764E-2</v>
      </c>
      <c r="K161" s="61">
        <f>1-L161</f>
        <v>7.2692307692309166E-3</v>
      </c>
      <c r="L161" s="52">
        <f>$D$154</f>
        <v>0.99273076923076908</v>
      </c>
    </row>
    <row r="162" spans="2:12" x14ac:dyDescent="0.25">
      <c r="B162" s="46" t="s">
        <v>342</v>
      </c>
      <c r="C162" s="60">
        <f>SUM(C159:C161)</f>
        <v>224.29377777777776</v>
      </c>
      <c r="D162" s="60"/>
      <c r="E162" s="60">
        <f>E159+E160+E161</f>
        <v>3.8738751111111265</v>
      </c>
      <c r="F162" s="61">
        <f>1-G162</f>
        <v>4.1718556976154231E-2</v>
      </c>
      <c r="G162" s="52">
        <f>G159*G160*G161</f>
        <v>0.95828144302384577</v>
      </c>
      <c r="H162" s="51"/>
      <c r="I162" s="60"/>
      <c r="J162" s="60">
        <f>J159+J160+J161</f>
        <v>7.747750222222253</v>
      </c>
      <c r="K162" s="61">
        <f>1-L162</f>
        <v>4.1718556976154231E-2</v>
      </c>
      <c r="L162" s="52">
        <f>L159*L160*L161</f>
        <v>0.95828144302384577</v>
      </c>
    </row>
    <row r="163" spans="2:12" ht="15.75" thickBot="1" x14ac:dyDescent="0.3">
      <c r="B163" s="47"/>
      <c r="C163" s="48" t="s">
        <v>257</v>
      </c>
      <c r="D163" s="48" t="s">
        <v>259</v>
      </c>
      <c r="E163" s="48" t="s">
        <v>260</v>
      </c>
      <c r="F163" s="48" t="s">
        <v>262</v>
      </c>
      <c r="G163" s="49" t="s">
        <v>264</v>
      </c>
      <c r="H163" s="47" t="s">
        <v>271</v>
      </c>
      <c r="I163" s="48" t="s">
        <v>273</v>
      </c>
      <c r="J163" s="48" t="s">
        <v>276</v>
      </c>
      <c r="K163" s="48" t="s">
        <v>278</v>
      </c>
      <c r="L163" s="49" t="s">
        <v>279</v>
      </c>
    </row>
  </sheetData>
  <customSheetViews>
    <customSheetView guid="{259009BA-6705-46B0-8502-BE0C41D3DAF8}" state="hidden">
      <selection activeCell="D131" sqref="D131"/>
      <pageMargins left="0" right="0" top="0" bottom="0" header="0" footer="0"/>
      <pageSetup orientation="portrait" r:id="rId1"/>
    </customSheetView>
  </customSheetViews>
  <mergeCells count="6">
    <mergeCell ref="M36:N36"/>
    <mergeCell ref="K10:L10"/>
    <mergeCell ref="M10:N10"/>
    <mergeCell ref="K20:L20"/>
    <mergeCell ref="M20:N20"/>
    <mergeCell ref="J30:K3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7A1400C8-5186-4EA2-802F-66A162327698}">
          <x14:formula1>
            <xm:f>Electrical!$B$10:$B$11</xm:f>
          </x14:formula1>
          <xm:sqref>C4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A6F9F0EADC8F43AEDBCEBD112AFD51" ma:contentTypeVersion="21" ma:contentTypeDescription="Create a new document." ma:contentTypeScope="" ma:versionID="d5471643149b0ffe6e4ca5a59eec2752">
  <xsd:schema xmlns:xsd="http://www.w3.org/2001/XMLSchema" xmlns:xs="http://www.w3.org/2001/XMLSchema" xmlns:p="http://schemas.microsoft.com/office/2006/metadata/properties" xmlns:ns2="3ca335d9-2ffb-402c-b6ed-650b2356e0d2" xmlns:ns3="93b51b4f-dbe1-43be-bd35-5acaf0263934" targetNamespace="http://schemas.microsoft.com/office/2006/metadata/properties" ma:root="true" ma:fieldsID="c4644f606dcb35cfc4883d6c94694272" ns2:_="" ns3:_="">
    <xsd:import namespace="3ca335d9-2ffb-402c-b6ed-650b2356e0d2"/>
    <xsd:import namespace="93b51b4f-dbe1-43be-bd35-5acaf0263934"/>
    <xsd:element name="properties">
      <xsd:complexType>
        <xsd:sequence>
          <xsd:element name="documentManagement">
            <xsd:complexType>
              <xsd:all>
                <xsd:element ref="ns2:Program_x0020_List" minOccurs="0"/>
                <xsd:element ref="ns2:Form_x0020_Number" minOccurs="0"/>
                <xsd:element ref="ns2:Comments" minOccurs="0"/>
                <xsd:element ref="ns2:Contact_x0020_info" minOccurs="0"/>
                <xsd:element ref="ns2:Form_x0020_Status"/>
                <xsd:element ref="ns2:Form_x0020_Status_x003a_ID"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335d9-2ffb-402c-b6ed-650b2356e0d2" elementFormDefault="qualified">
    <xsd:import namespace="http://schemas.microsoft.com/office/2006/documentManagement/types"/>
    <xsd:import namespace="http://schemas.microsoft.com/office/infopath/2007/PartnerControls"/>
    <xsd:element name="Program_x0020_List" ma:index="2" nillable="true" ma:displayName="Program List" ma:list="{00382fb9-d85b-48a6-a4bb-749826f06020}" ma:internalName="Program_x0020_List" ma:readOnly="false" ma:showField="PROGRAM_x0020__x002d__x0020_DESC">
      <xsd:simpleType>
        <xsd:restriction base="dms:Lookup"/>
      </xsd:simpleType>
    </xsd:element>
    <xsd:element name="Form_x0020_Number" ma:index="3" nillable="true" ma:displayName="Form Number" ma:indexed="true" ma:internalName="Form_x0020_Number" ma:readOnly="false">
      <xsd:simpleType>
        <xsd:restriction base="dms:Text">
          <xsd:maxLength value="16"/>
        </xsd:restriction>
      </xsd:simpleType>
    </xsd:element>
    <xsd:element name="Comments" ma:index="4" nillable="true" ma:displayName="Comments" ma:description="Provide detailed description of the latest edits or feedback." ma:internalName="Comments" ma:readOnly="false">
      <xsd:simpleType>
        <xsd:restriction base="dms:Note"/>
      </xsd:simpleType>
    </xsd:element>
    <xsd:element name="Contact_x0020_info" ma:index="5" nillable="true" ma:displayName="Contact info" ma:description="Please provide name and contact information for contributor(s); email and/or phone." ma:internalName="Contact_x0020_info">
      <xsd:simpleType>
        <xsd:restriction base="dms:Text">
          <xsd:maxLength value="255"/>
        </xsd:restriction>
      </xsd:simpleType>
    </xsd:element>
    <xsd:element name="Form_x0020_Status" ma:index="6" ma:displayName="Form Status" ma:indexed="true" ma:list="{2f1d2aee-8e6f-4202-ada1-aee1789a5904}" ma:internalName="Form_x0020_Status" ma:readOnly="false" ma:showField="Title">
      <xsd:simpleType>
        <xsd:restriction base="dms:Lookup"/>
      </xsd:simpleType>
    </xsd:element>
    <xsd:element name="Form_x0020_Status_x003a_ID" ma:index="9" nillable="true" ma:displayName="Form Status:ID" ma:list="{2f1d2aee-8e6f-4202-ada1-aee1789a5904}" ma:internalName="Form_x0020_Status_x003a_ID" ma:readOnly="true" ma:showField="ID" ma:web="93b51b4f-dbe1-43be-bd35-5acaf0263934">
      <xsd:simpleType>
        <xsd:restriction base="dms:Lookup"/>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b51b4f-dbe1-43be-bd35-5acaf02639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_x0020_Number xmlns="3ca335d9-2ffb-402c-b6ed-650b2356e0d2" xsi:nil="true"/>
    <Comments xmlns="3ca335d9-2ffb-402c-b6ed-650b2356e0d2" xsi:nil="true"/>
    <Form_x0020_Status xmlns="3ca335d9-2ffb-402c-b6ed-650b2356e0d2">2</Form_x0020_Status>
    <Contact_x0020_info xmlns="3ca335d9-2ffb-402c-b6ed-650b2356e0d2" xsi:nil="true"/>
    <Program_x0020_List xmlns="3ca335d9-2ffb-402c-b6ed-650b2356e0d2">20</Program_x0020_List>
  </documentManagement>
</p:properties>
</file>

<file path=customXml/itemProps1.xml><?xml version="1.0" encoding="utf-8"?>
<ds:datastoreItem xmlns:ds="http://schemas.openxmlformats.org/officeDocument/2006/customXml" ds:itemID="{D71100BD-F125-4125-9280-00B4ECD06865}">
  <ds:schemaRefs>
    <ds:schemaRef ds:uri="http://schemas.microsoft.com/sharepoint/v3/contenttype/forms"/>
  </ds:schemaRefs>
</ds:datastoreItem>
</file>

<file path=customXml/itemProps2.xml><?xml version="1.0" encoding="utf-8"?>
<ds:datastoreItem xmlns:ds="http://schemas.openxmlformats.org/officeDocument/2006/customXml" ds:itemID="{35AC6268-51BD-4097-8C13-E4E3890FB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335d9-2ffb-402c-b6ed-650b2356e0d2"/>
    <ds:schemaRef ds:uri="93b51b4f-dbe1-43be-bd35-5acaf0263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B5D577-6336-47A9-A5EA-5F6D8685BCD2}">
  <ds:schemaRefs>
    <ds:schemaRef ds:uri="http://purl.org/dc/terms/"/>
    <ds:schemaRef ds:uri="http://purl.org/dc/dcmitype/"/>
    <ds:schemaRef ds:uri="3ca335d9-2ffb-402c-b6ed-650b2356e0d2"/>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93b51b4f-dbe1-43be-bd35-5acaf026393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Instructions</vt:lpstr>
      <vt:lpstr>0 - Technical Guidelines</vt:lpstr>
      <vt:lpstr>1 - Project Input</vt:lpstr>
      <vt:lpstr>2 - Mechanical_Electrical Input</vt:lpstr>
      <vt:lpstr>3 - Results Summary</vt:lpstr>
      <vt:lpstr>Scratch Pad</vt:lpstr>
      <vt:lpstr>Program Instructions</vt:lpstr>
      <vt:lpstr>Inputs</vt:lpstr>
      <vt:lpstr>Electrical</vt:lpstr>
      <vt:lpstr>Mechanical</vt:lpstr>
      <vt:lpstr>error reporting</vt:lpstr>
      <vt:lpstr>List</vt:lpstr>
      <vt:lpstr>N+1</vt:lpstr>
      <vt:lpstr>List.Proj.Phasing</vt:lpstr>
      <vt:lpstr>List.project.type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Center Supporting Workbook</dc:title>
  <dc:subject/>
  <dc:creator>Cindy Strecker</dc:creator>
  <cp:keywords/>
  <dc:description/>
  <cp:lastModifiedBy>Christian Conkle</cp:lastModifiedBy>
  <cp:revision/>
  <dcterms:created xsi:type="dcterms:W3CDTF">2021-01-04T18:25:08Z</dcterms:created>
  <dcterms:modified xsi:type="dcterms:W3CDTF">2022-07-21T17:31:49Z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0x0101007FA6F9F0EADC8F43AEDBCEBD112AFD51</vt:lpwstr>
  </property>
  <property fmtid="{D5CDD505-2E9C-101B-9397-08002B2CF9AE}" pid="3" name="MediaServiceImageTags">
    <vt:lpwstr/>
  </property>
</Properties>
</file>